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Sheet'!$A$1:$AM$28</definedName>
    <definedName name="_xlnm.Print_Area" localSheetId="4">'Cash Flow'!$A$1:$AM$30</definedName>
    <definedName name="_xlnm.Print_Area" localSheetId="0">'Income Statement IFRS'!$A$1:$AM$57</definedName>
    <definedName name="_xlnm.Print_Area" localSheetId="1">'Income Statement non-IFRS'!$A$1:$AM$57</definedName>
    <definedName name="_xlnm.Print_Area" localSheetId="2">'Reconciliation non-Adjusted'!$A$1:$AM$26</definedName>
  </definedNames>
  <calcPr calcId="125725"/>
</workbook>
</file>

<file path=xl/calcChain.xml><?xml version="1.0" encoding="utf-8"?>
<calcChain xmlns="http://schemas.openxmlformats.org/spreadsheetml/2006/main">
  <c r="AL24" i="4"/>
  <c r="AM28" i="7" l="1"/>
  <c r="AM26"/>
  <c r="AM24"/>
  <c r="AM23"/>
  <c r="AM22"/>
  <c r="AM21"/>
  <c r="AM20"/>
  <c r="AM18"/>
  <c r="AM17"/>
  <c r="AM16"/>
  <c r="AM15"/>
  <c r="AM14"/>
  <c r="AM12"/>
  <c r="AM11"/>
  <c r="AM10"/>
  <c r="AM9"/>
  <c r="AM7"/>
  <c r="AM5"/>
  <c r="AL28"/>
  <c r="AL25"/>
  <c r="AL19"/>
  <c r="AL7"/>
  <c r="AL5"/>
  <c r="AM24" i="4"/>
  <c r="AM23"/>
  <c r="AM22"/>
  <c r="AM20"/>
  <c r="AM19"/>
  <c r="AM18"/>
  <c r="AM17"/>
  <c r="AM14"/>
  <c r="AM13"/>
  <c r="AM12"/>
  <c r="AM10"/>
  <c r="AM9"/>
  <c r="AM8"/>
  <c r="AM7"/>
  <c r="AM5"/>
  <c r="AL21"/>
  <c r="AL25" s="1"/>
  <c r="AL11"/>
  <c r="AL15" s="1"/>
  <c r="AL5"/>
  <c r="AM24" i="8"/>
  <c r="AM23"/>
  <c r="AM15"/>
  <c r="AM22" s="1"/>
  <c r="AM14"/>
  <c r="AM21" s="1"/>
  <c r="AM8"/>
  <c r="AM19" s="1"/>
  <c r="AM5"/>
  <c r="AL22"/>
  <c r="AL21"/>
  <c r="AL19"/>
  <c r="AL13"/>
  <c r="AL20" s="1"/>
  <c r="AL12"/>
  <c r="AL5"/>
  <c r="AM34" i="3"/>
  <c r="AM33"/>
  <c r="AM32"/>
  <c r="AM31"/>
  <c r="AM30"/>
  <c r="AM29"/>
  <c r="AM28"/>
  <c r="AM27"/>
  <c r="AM22"/>
  <c r="AM21"/>
  <c r="AM20"/>
  <c r="AM17"/>
  <c r="AM16"/>
  <c r="AM15"/>
  <c r="AM14"/>
  <c r="AM13"/>
  <c r="AM12"/>
  <c r="AM11"/>
  <c r="AM9"/>
  <c r="AM7"/>
  <c r="AM6"/>
  <c r="AM5"/>
  <c r="AM52" i="6"/>
  <c r="AM51"/>
  <c r="AM34"/>
  <c r="AM33"/>
  <c r="AM32"/>
  <c r="AM30"/>
  <c r="AM29"/>
  <c r="AM28"/>
  <c r="AM27"/>
  <c r="AM22"/>
  <c r="AM21"/>
  <c r="AM20"/>
  <c r="AM17"/>
  <c r="AM16"/>
  <c r="AM13" i="8" s="1"/>
  <c r="AM20" s="1"/>
  <c r="AM15" i="6"/>
  <c r="AM14"/>
  <c r="AM13"/>
  <c r="AM12"/>
  <c r="AM11"/>
  <c r="AM9"/>
  <c r="AM7"/>
  <c r="AM8" s="1"/>
  <c r="AM6"/>
  <c r="AL52" i="3"/>
  <c r="AM52" s="1"/>
  <c r="AL51"/>
  <c r="AM51" s="1"/>
  <c r="AL31"/>
  <c r="AL26"/>
  <c r="AL8"/>
  <c r="AL10" s="1"/>
  <c r="AL18" s="1"/>
  <c r="AL5"/>
  <c r="AL31" i="6"/>
  <c r="AL26"/>
  <c r="AL18"/>
  <c r="AL23" s="1"/>
  <c r="AL24" s="1"/>
  <c r="AM24" s="1"/>
  <c r="AL10"/>
  <c r="AL7" i="8" s="1"/>
  <c r="AL9" s="1"/>
  <c r="AL8" i="6"/>
  <c r="AK24" i="4"/>
  <c r="AM25" i="7" l="1"/>
  <c r="AM11" i="4"/>
  <c r="AM15" s="1"/>
  <c r="AM26" i="3"/>
  <c r="AM8"/>
  <c r="AM10" s="1"/>
  <c r="AM18" s="1"/>
  <c r="AM31" i="6"/>
  <c r="AM26"/>
  <c r="AM10"/>
  <c r="AM18" s="1"/>
  <c r="AM11" i="8" s="1"/>
  <c r="AL18"/>
  <c r="AL25" s="1"/>
  <c r="AL11"/>
  <c r="AL16" s="1"/>
  <c r="AL6" i="7"/>
  <c r="AM19"/>
  <c r="AM21" i="4"/>
  <c r="AM25" s="1"/>
  <c r="AM12" i="8"/>
  <c r="AL19" i="3"/>
  <c r="AL23"/>
  <c r="AL24" s="1"/>
  <c r="AL19" i="6"/>
  <c r="AK28" i="7"/>
  <c r="AK25"/>
  <c r="AK19"/>
  <c r="AK7"/>
  <c r="AK5"/>
  <c r="AK21" i="4"/>
  <c r="AK25" s="1"/>
  <c r="AK11"/>
  <c r="AK15" s="1"/>
  <c r="AK5"/>
  <c r="AK22" i="8"/>
  <c r="AK21"/>
  <c r="AK19"/>
  <c r="AK13"/>
  <c r="AK20" s="1"/>
  <c r="AK12"/>
  <c r="AK5"/>
  <c r="AK52" i="3"/>
  <c r="AK51"/>
  <c r="AK31"/>
  <c r="AK26"/>
  <c r="AK8"/>
  <c r="AK10" s="1"/>
  <c r="AK18" s="1"/>
  <c r="AK5"/>
  <c r="AK31" i="6"/>
  <c r="AK26"/>
  <c r="AK8"/>
  <c r="AK10" s="1"/>
  <c r="AK18" s="1"/>
  <c r="AK11" i="8" s="1"/>
  <c r="AJ28" i="7"/>
  <c r="AJ24" i="4"/>
  <c r="AJ8" i="3"/>
  <c r="AJ10" s="1"/>
  <c r="AJ18" s="1"/>
  <c r="AJ25" i="7"/>
  <c r="AJ19"/>
  <c r="AJ7"/>
  <c r="AJ5"/>
  <c r="AJ21" i="4"/>
  <c r="AJ25" s="1"/>
  <c r="AJ11"/>
  <c r="AJ15" s="1"/>
  <c r="AJ5"/>
  <c r="AJ22" i="8"/>
  <c r="AJ21"/>
  <c r="AJ19"/>
  <c r="AJ13"/>
  <c r="AJ20" s="1"/>
  <c r="AJ12"/>
  <c r="AJ5"/>
  <c r="AJ52" i="3"/>
  <c r="AJ51"/>
  <c r="AJ31"/>
  <c r="AJ26"/>
  <c r="AJ5"/>
  <c r="AJ31" i="6"/>
  <c r="AJ26"/>
  <c r="AJ8"/>
  <c r="AJ10" s="1"/>
  <c r="AJ18" s="1"/>
  <c r="AJ11" i="8" s="1"/>
  <c r="AJ16" s="1"/>
  <c r="AI24" i="4"/>
  <c r="AM23" i="3" l="1"/>
  <c r="AM24" s="1"/>
  <c r="AM19"/>
  <c r="AM19" i="6"/>
  <c r="AM16" i="8"/>
  <c r="AM7"/>
  <c r="AM9" s="1"/>
  <c r="AM23" i="6"/>
  <c r="AM18" i="8" s="1"/>
  <c r="AM25" s="1"/>
  <c r="AL8" i="7"/>
  <c r="AM6"/>
  <c r="AK7" i="8"/>
  <c r="AK9" s="1"/>
  <c r="AK16"/>
  <c r="AK23" i="3"/>
  <c r="AK24" s="1"/>
  <c r="AK19"/>
  <c r="AK23" i="6"/>
  <c r="AK19"/>
  <c r="AJ7" i="8"/>
  <c r="AJ9" s="1"/>
  <c r="AJ19" i="3"/>
  <c r="AJ23"/>
  <c r="AJ24" s="1"/>
  <c r="AJ23" i="6"/>
  <c r="AJ19"/>
  <c r="AI25" i="7"/>
  <c r="AI19"/>
  <c r="AI7"/>
  <c r="AI5"/>
  <c r="AI21" i="4"/>
  <c r="AI25" s="1"/>
  <c r="AI11"/>
  <c r="AI15" s="1"/>
  <c r="AI5"/>
  <c r="AI22" i="8"/>
  <c r="AI21"/>
  <c r="AI19"/>
  <c r="AI13"/>
  <c r="AI20" s="1"/>
  <c r="AI12"/>
  <c r="AI5"/>
  <c r="AI52" i="3"/>
  <c r="AI51"/>
  <c r="AI31"/>
  <c r="AI26"/>
  <c r="AI8"/>
  <c r="AI10" s="1"/>
  <c r="AI18" s="1"/>
  <c r="AI5"/>
  <c r="AI31" i="6"/>
  <c r="AI26"/>
  <c r="AI8"/>
  <c r="AI10" s="1"/>
  <c r="AI18" s="1"/>
  <c r="AI23" s="1"/>
  <c r="AI24" s="1"/>
  <c r="AM8" i="7" l="1"/>
  <c r="AM13" s="1"/>
  <c r="AM27" s="1"/>
  <c r="AM29" s="1"/>
  <c r="AL13"/>
  <c r="AL27" s="1"/>
  <c r="AL29" s="1"/>
  <c r="AK24" i="6"/>
  <c r="AK6" i="7"/>
  <c r="AK8" s="1"/>
  <c r="AK13" s="1"/>
  <c r="AK27" s="1"/>
  <c r="AK29" s="1"/>
  <c r="AK18" i="8"/>
  <c r="AK25" s="1"/>
  <c r="AJ24" i="6"/>
  <c r="AJ18" i="8"/>
  <c r="AJ25" s="1"/>
  <c r="AJ6" i="7"/>
  <c r="AJ8" s="1"/>
  <c r="AJ13" s="1"/>
  <c r="AJ27" s="1"/>
  <c r="AJ29" s="1"/>
  <c r="AI11" i="8"/>
  <c r="AI16" s="1"/>
  <c r="AI7"/>
  <c r="AI9" s="1"/>
  <c r="AI18"/>
  <c r="AI6" i="7"/>
  <c r="AI8" s="1"/>
  <c r="AI13" s="1"/>
  <c r="AI27" s="1"/>
  <c r="AI25" i="8"/>
  <c r="AI23" i="3"/>
  <c r="AI24" s="1"/>
  <c r="AI19"/>
  <c r="AI19" i="6"/>
  <c r="AG19" i="4"/>
  <c r="AF20"/>
  <c r="AG20" s="1"/>
  <c r="AE20"/>
  <c r="AD20"/>
  <c r="AC20"/>
  <c r="AA19"/>
  <c r="Z20"/>
  <c r="Y20"/>
  <c r="X20"/>
  <c r="U19"/>
  <c r="O19"/>
  <c r="I19"/>
  <c r="AG26" i="7"/>
  <c r="AG24"/>
  <c r="AG23"/>
  <c r="AG22"/>
  <c r="AG21"/>
  <c r="AG20"/>
  <c r="AG18"/>
  <c r="AG17"/>
  <c r="AG16"/>
  <c r="AG15"/>
  <c r="AG14"/>
  <c r="AG12"/>
  <c r="AG11"/>
  <c r="AG10"/>
  <c r="AG9"/>
  <c r="AG5"/>
  <c r="AF25"/>
  <c r="AF19"/>
  <c r="AF7"/>
  <c r="AF6"/>
  <c r="AF5"/>
  <c r="AF24" i="4"/>
  <c r="AG24" s="1"/>
  <c r="AG23"/>
  <c r="AG22"/>
  <c r="AG18"/>
  <c r="AG17"/>
  <c r="AG14"/>
  <c r="AG13"/>
  <c r="AG12"/>
  <c r="AG10"/>
  <c r="AG9"/>
  <c r="AG8"/>
  <c r="AG7"/>
  <c r="AG5"/>
  <c r="AF21"/>
  <c r="AF15"/>
  <c r="AF11"/>
  <c r="AF5"/>
  <c r="AG24" i="8"/>
  <c r="AG23"/>
  <c r="AG18"/>
  <c r="AG15"/>
  <c r="AG22" s="1"/>
  <c r="AG14"/>
  <c r="AG21" s="1"/>
  <c r="AG13"/>
  <c r="AG20" s="1"/>
  <c r="AG11"/>
  <c r="AG8"/>
  <c r="AG12" s="1"/>
  <c r="AG7"/>
  <c r="AG9" s="1"/>
  <c r="AG5"/>
  <c r="AF22"/>
  <c r="AF21"/>
  <c r="AF19"/>
  <c r="AF18"/>
  <c r="AF13"/>
  <c r="AF20" s="1"/>
  <c r="AF12"/>
  <c r="AF11"/>
  <c r="AF16" s="1"/>
  <c r="AF9"/>
  <c r="AF7"/>
  <c r="AF5"/>
  <c r="AF26" i="3"/>
  <c r="AG34"/>
  <c r="AG33"/>
  <c r="AG32"/>
  <c r="AG31" s="1"/>
  <c r="AG30"/>
  <c r="AG29"/>
  <c r="AG28"/>
  <c r="AG27"/>
  <c r="AG26" s="1"/>
  <c r="AG22"/>
  <c r="AG21"/>
  <c r="AG20"/>
  <c r="AG17"/>
  <c r="AG16"/>
  <c r="AG15"/>
  <c r="AG14"/>
  <c r="AG13"/>
  <c r="AG12"/>
  <c r="AG11"/>
  <c r="AG9"/>
  <c r="AG7"/>
  <c r="AG8" s="1"/>
  <c r="AG10" s="1"/>
  <c r="AG18" s="1"/>
  <c r="AG6"/>
  <c r="AG5"/>
  <c r="AF52"/>
  <c r="AF51"/>
  <c r="AG51" s="1"/>
  <c r="AF31"/>
  <c r="AF8"/>
  <c r="AF10" s="1"/>
  <c r="AF18" s="1"/>
  <c r="AF5"/>
  <c r="AG21" i="4" l="1"/>
  <c r="AG25" i="7"/>
  <c r="AG19"/>
  <c r="AF8"/>
  <c r="AG25" i="4"/>
  <c r="AF25"/>
  <c r="AG11"/>
  <c r="AG15" s="1"/>
  <c r="AG16" i="8"/>
  <c r="AF25"/>
  <c r="AG19"/>
  <c r="AG25" s="1"/>
  <c r="AF23" i="3"/>
  <c r="AF24" s="1"/>
  <c r="AF19"/>
  <c r="AG23"/>
  <c r="AG24" s="1"/>
  <c r="AG19"/>
  <c r="AF31" i="6"/>
  <c r="AF26"/>
  <c r="AF10"/>
  <c r="AF18" s="1"/>
  <c r="AF23" s="1"/>
  <c r="AF24" s="1"/>
  <c r="AG24" s="1"/>
  <c r="AF8"/>
  <c r="AG52"/>
  <c r="AG51"/>
  <c r="AG34"/>
  <c r="AG33"/>
  <c r="AG32"/>
  <c r="AG31" s="1"/>
  <c r="AG30"/>
  <c r="AG29"/>
  <c r="AG28"/>
  <c r="AG27"/>
  <c r="AG26" s="1"/>
  <c r="AG22"/>
  <c r="AG21"/>
  <c r="AG20"/>
  <c r="AG17"/>
  <c r="AG16"/>
  <c r="AG15"/>
  <c r="AG14"/>
  <c r="AG13"/>
  <c r="AG12"/>
  <c r="AG11"/>
  <c r="AG9"/>
  <c r="AG7"/>
  <c r="AG8" s="1"/>
  <c r="AG6"/>
  <c r="AF13" i="7" l="1"/>
  <c r="AF27" s="1"/>
  <c r="AG10" i="6"/>
  <c r="AG18" s="1"/>
  <c r="AG19" s="1"/>
  <c r="AF19"/>
  <c r="AE25" i="7"/>
  <c r="AE19"/>
  <c r="AE7"/>
  <c r="AE6"/>
  <c r="AE5"/>
  <c r="AE24" i="4"/>
  <c r="AE21"/>
  <c r="AE8" i="7" l="1"/>
  <c r="AE13" s="1"/>
  <c r="AE27" s="1"/>
  <c r="AG23" i="6"/>
  <c r="AE25" i="4"/>
  <c r="AE11"/>
  <c r="AE15" s="1"/>
  <c r="AE5"/>
  <c r="AE23" i="8"/>
  <c r="AE22" l="1"/>
  <c r="AE21"/>
  <c r="AE19"/>
  <c r="AE18"/>
  <c r="AE13"/>
  <c r="AE20" s="1"/>
  <c r="AE12"/>
  <c r="AE11"/>
  <c r="AE7"/>
  <c r="AE9" s="1"/>
  <c r="AE5"/>
  <c r="AE52" i="3"/>
  <c r="AE51"/>
  <c r="AE31"/>
  <c r="AE26"/>
  <c r="AE8"/>
  <c r="AE10" s="1"/>
  <c r="AE18" s="1"/>
  <c r="AE5"/>
  <c r="AE16" i="8" l="1"/>
  <c r="AE25"/>
  <c r="AE19" i="3"/>
  <c r="AE23"/>
  <c r="AE24" s="1"/>
  <c r="AE31" i="6" l="1"/>
  <c r="AE26"/>
  <c r="AE8"/>
  <c r="AE10" s="1"/>
  <c r="AE18" s="1"/>
  <c r="AE23" s="1"/>
  <c r="AE24" s="1"/>
  <c r="AD24" i="4"/>
  <c r="AA31" i="6"/>
  <c r="AD26"/>
  <c r="AD25" i="7"/>
  <c r="AD19"/>
  <c r="AD7"/>
  <c r="AD5"/>
  <c r="AD11" i="4"/>
  <c r="AE19" i="6" l="1"/>
  <c r="AD21" i="4" l="1"/>
  <c r="AD25" s="1"/>
  <c r="AD15"/>
  <c r="AD5"/>
  <c r="AD22" i="8"/>
  <c r="AD21"/>
  <c r="AD19"/>
  <c r="AD13"/>
  <c r="AD20" s="1"/>
  <c r="AD12"/>
  <c r="AD5"/>
  <c r="AD52" i="3" l="1"/>
  <c r="AD51"/>
  <c r="AD31"/>
  <c r="AD26"/>
  <c r="AD8"/>
  <c r="AD10" s="1"/>
  <c r="AD18" s="1"/>
  <c r="AD5"/>
  <c r="AD23" l="1"/>
  <c r="AD24" s="1"/>
  <c r="AD19"/>
  <c r="AD31" i="6" l="1"/>
  <c r="AD8"/>
  <c r="AD10" s="1"/>
  <c r="AD7" i="8" s="1"/>
  <c r="AD9" s="1"/>
  <c r="AD18" i="6" l="1"/>
  <c r="AA15" i="7"/>
  <c r="AC24" i="4"/>
  <c r="AC22" i="8"/>
  <c r="AC21"/>
  <c r="AC19"/>
  <c r="AC18"/>
  <c r="AC13"/>
  <c r="AC20" s="1"/>
  <c r="AC12"/>
  <c r="AC11"/>
  <c r="AC7"/>
  <c r="AC9" s="1"/>
  <c r="AD19" i="6" l="1"/>
  <c r="AD11" i="8"/>
  <c r="AD16" s="1"/>
  <c r="AD23" i="6"/>
  <c r="AC25" i="8"/>
  <c r="AC16"/>
  <c r="AC52" i="3"/>
  <c r="AG52" s="1"/>
  <c r="AC51"/>
  <c r="Z24" i="4"/>
  <c r="AD24" i="6" l="1"/>
  <c r="AD6" i="7"/>
  <c r="AD8" s="1"/>
  <c r="AD13" s="1"/>
  <c r="AD27" s="1"/>
  <c r="AD18" i="8"/>
  <c r="AD25" s="1"/>
  <c r="AC25" i="7"/>
  <c r="AC19"/>
  <c r="AC7"/>
  <c r="AG7" s="1"/>
  <c r="AC5"/>
  <c r="AC5" i="4"/>
  <c r="AC5" i="8"/>
  <c r="AC5" i="3"/>
  <c r="AC31" i="6"/>
  <c r="AC26"/>
  <c r="AC8"/>
  <c r="AC10" s="1"/>
  <c r="AC18" s="1"/>
  <c r="AC31" i="3"/>
  <c r="AC26"/>
  <c r="AC10"/>
  <c r="AC18" s="1"/>
  <c r="AC8"/>
  <c r="AC21" i="4"/>
  <c r="AC25" s="1"/>
  <c r="AC11"/>
  <c r="AC15" s="1"/>
  <c r="A21" i="8"/>
  <c r="A20"/>
  <c r="A19"/>
  <c r="AC23" i="6" l="1"/>
  <c r="AC19"/>
  <c r="AC19" i="3"/>
  <c r="AC23"/>
  <c r="AC24" s="1"/>
  <c r="AA5" i="7"/>
  <c r="AA26"/>
  <c r="AA24"/>
  <c r="AA23"/>
  <c r="AA22"/>
  <c r="AA21"/>
  <c r="AA20"/>
  <c r="AA18"/>
  <c r="AA17"/>
  <c r="AA16"/>
  <c r="AA14"/>
  <c r="AA12"/>
  <c r="AA11"/>
  <c r="AA10"/>
  <c r="AA9"/>
  <c r="Z5"/>
  <c r="Y5"/>
  <c r="Z25"/>
  <c r="Z19"/>
  <c r="Z7"/>
  <c r="AA5" i="4"/>
  <c r="AA24"/>
  <c r="AA23"/>
  <c r="AA22"/>
  <c r="AA20"/>
  <c r="AA18"/>
  <c r="AA17"/>
  <c r="AA14"/>
  <c r="AA13"/>
  <c r="AA12"/>
  <c r="AA10"/>
  <c r="AA9"/>
  <c r="AA8"/>
  <c r="AA7"/>
  <c r="Z5"/>
  <c r="Y5"/>
  <c r="Z21"/>
  <c r="Z25" s="1"/>
  <c r="Z15"/>
  <c r="Z11"/>
  <c r="AA5" i="8"/>
  <c r="AA23"/>
  <c r="AA24"/>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Y51"/>
  <c r="Y24" i="4"/>
  <c r="Y25" i="7"/>
  <c r="Y19"/>
  <c r="Y7"/>
  <c r="Y21" i="4"/>
  <c r="Y25" s="1"/>
  <c r="Y11"/>
  <c r="Y15" s="1"/>
  <c r="Y22" i="8"/>
  <c r="Y21"/>
  <c r="Y19"/>
  <c r="Y13"/>
  <c r="Y20" s="1"/>
  <c r="Y12"/>
  <c r="Y31" i="3"/>
  <c r="Y26"/>
  <c r="Y8"/>
  <c r="Y10" s="1"/>
  <c r="Y18" s="1"/>
  <c r="Y31" i="6"/>
  <c r="Y26"/>
  <c r="Y8"/>
  <c r="Y10" s="1"/>
  <c r="X24" i="4"/>
  <c r="AA11" l="1"/>
  <c r="AA15" s="1"/>
  <c r="AA21"/>
  <c r="AA25" s="1"/>
  <c r="AA19" i="7"/>
  <c r="AC24" i="6"/>
  <c r="AC6" i="7"/>
  <c r="AA52" i="3"/>
  <c r="AA25" i="7"/>
  <c r="Z18" i="6"/>
  <c r="Z11" i="8" s="1"/>
  <c r="Z16" s="1"/>
  <c r="Z7"/>
  <c r="Z9" s="1"/>
  <c r="AA8" i="6"/>
  <c r="AA10" s="1"/>
  <c r="AA8" i="3"/>
  <c r="AA10" s="1"/>
  <c r="AA18" s="1"/>
  <c r="AA12" i="8"/>
  <c r="Z23" i="6"/>
  <c r="Z19"/>
  <c r="Z19" i="3"/>
  <c r="Z23"/>
  <c r="Z24" s="1"/>
  <c r="Y18" i="6"/>
  <c r="Y7" i="8"/>
  <c r="Y9" s="1"/>
  <c r="Y19" i="3"/>
  <c r="Y23"/>
  <c r="Y24" s="1"/>
  <c r="X52" i="6"/>
  <c r="X51"/>
  <c r="W51"/>
  <c r="AC8" i="7" l="1"/>
  <c r="AG6"/>
  <c r="AA23" i="3"/>
  <c r="AA24" s="1"/>
  <c r="AA19"/>
  <c r="Z24" i="6"/>
  <c r="AA24" s="1"/>
  <c r="Z18" i="8"/>
  <c r="Z25" s="1"/>
  <c r="Z6" i="7"/>
  <c r="Z8" s="1"/>
  <c r="Z13" s="1"/>
  <c r="Z27" s="1"/>
  <c r="AA18" i="6"/>
  <c r="AA7" i="8"/>
  <c r="AA9" s="1"/>
  <c r="Y19" i="6"/>
  <c r="Y11" i="8"/>
  <c r="Y16" s="1"/>
  <c r="Y23" i="6"/>
  <c r="X25" i="7"/>
  <c r="X19"/>
  <c r="X7"/>
  <c r="X21" i="4"/>
  <c r="X25" s="1"/>
  <c r="X11"/>
  <c r="X15" s="1"/>
  <c r="X22" i="8"/>
  <c r="X21"/>
  <c r="X19"/>
  <c r="X13"/>
  <c r="X20" s="1"/>
  <c r="X12"/>
  <c r="X31" i="3"/>
  <c r="X26"/>
  <c r="X8"/>
  <c r="X10" s="1"/>
  <c r="X18" s="1"/>
  <c r="X31" i="6"/>
  <c r="X26"/>
  <c r="X8"/>
  <c r="X10" s="1"/>
  <c r="W52"/>
  <c r="AA52" s="1"/>
  <c r="W24" i="4"/>
  <c r="AC13" i="7" l="1"/>
  <c r="AC27" s="1"/>
  <c r="AG8"/>
  <c r="AG13" s="1"/>
  <c r="AG27" s="1"/>
  <c r="AA11" i="8"/>
  <c r="AA16" s="1"/>
  <c r="AA23" i="6"/>
  <c r="AA18" i="8" s="1"/>
  <c r="AA25" s="1"/>
  <c r="AA19" i="6"/>
  <c r="Y24"/>
  <c r="Y6" i="7"/>
  <c r="Y8" s="1"/>
  <c r="Y13" s="1"/>
  <c r="Y27" s="1"/>
  <c r="Y18" i="8"/>
  <c r="Y25" s="1"/>
  <c r="X19" i="3"/>
  <c r="X23"/>
  <c r="X24" s="1"/>
  <c r="X7" i="8"/>
  <c r="X9" s="1"/>
  <c r="X18" i="6"/>
  <c r="W25" i="7"/>
  <c r="W19"/>
  <c r="W7"/>
  <c r="AA7" s="1"/>
  <c r="W21" i="4"/>
  <c r="W25" s="1"/>
  <c r="W11"/>
  <c r="W15" s="1"/>
  <c r="W22" i="8"/>
  <c r="W21"/>
  <c r="W19"/>
  <c r="W13"/>
  <c r="W20" s="1"/>
  <c r="W12"/>
  <c r="W31" i="3"/>
  <c r="W26"/>
  <c r="W8"/>
  <c r="W10" s="1"/>
  <c r="W18" s="1"/>
  <c r="W31" i="6"/>
  <c r="W26"/>
  <c r="W8"/>
  <c r="W10" s="1"/>
  <c r="T24" i="4"/>
  <c r="U26" i="7"/>
  <c r="U24"/>
  <c r="U23"/>
  <c r="U22"/>
  <c r="U21"/>
  <c r="U20"/>
  <c r="U25" s="1"/>
  <c r="U18"/>
  <c r="U17"/>
  <c r="U16"/>
  <c r="U14"/>
  <c r="U19" s="1"/>
  <c r="U12"/>
  <c r="U11"/>
  <c r="U10"/>
  <c r="U9"/>
  <c r="T25"/>
  <c r="T19"/>
  <c r="T7"/>
  <c r="U24" i="4"/>
  <c r="U23"/>
  <c r="U22"/>
  <c r="U20"/>
  <c r="U18"/>
  <c r="U17"/>
  <c r="U14"/>
  <c r="U13"/>
  <c r="U12"/>
  <c r="U10"/>
  <c r="U9"/>
  <c r="U8"/>
  <c r="U7"/>
  <c r="U11" s="1"/>
  <c r="U15" s="1"/>
  <c r="T21"/>
  <c r="T11"/>
  <c r="T15" s="1"/>
  <c r="I24" i="6"/>
  <c r="U23" i="8"/>
  <c r="U24"/>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4" i="4"/>
  <c r="U21" l="1"/>
  <c r="U25" s="1"/>
  <c r="T16" i="8"/>
  <c r="U31" i="3"/>
  <c r="X19" i="6"/>
  <c r="X11" i="8"/>
  <c r="X16" s="1"/>
  <c r="X23" i="6"/>
  <c r="W19" i="3"/>
  <c r="W23"/>
  <c r="W24" s="1"/>
  <c r="W7" i="8"/>
  <c r="W9" s="1"/>
  <c r="W18" i="6"/>
  <c r="U26" i="3"/>
  <c r="T25" i="4"/>
  <c r="U8" i="3"/>
  <c r="U10" s="1"/>
  <c r="U18" s="1"/>
  <c r="U19" s="1"/>
  <c r="U8" i="6"/>
  <c r="U10" s="1"/>
  <c r="T7" i="8"/>
  <c r="T9" s="1"/>
  <c r="U12"/>
  <c r="T19" i="6"/>
  <c r="T23"/>
  <c r="T23" i="3"/>
  <c r="T24" s="1"/>
  <c r="T19"/>
  <c r="U23"/>
  <c r="U24" s="1"/>
  <c r="S25" i="7"/>
  <c r="S19"/>
  <c r="S7"/>
  <c r="S25" i="4"/>
  <c r="S21"/>
  <c r="S11"/>
  <c r="S15" s="1"/>
  <c r="S22" i="8"/>
  <c r="S21"/>
  <c r="S19"/>
  <c r="S13"/>
  <c r="S20" s="1"/>
  <c r="S12"/>
  <c r="S31" i="3"/>
  <c r="S26"/>
  <c r="S8"/>
  <c r="S10" s="1"/>
  <c r="S18" s="1"/>
  <c r="S31" i="6"/>
  <c r="S26"/>
  <c r="S8"/>
  <c r="S10" s="1"/>
  <c r="X24" l="1"/>
  <c r="X6" i="7"/>
  <c r="X8" s="1"/>
  <c r="X13" s="1"/>
  <c r="X27" s="1"/>
  <c r="X18" i="8"/>
  <c r="X25" s="1"/>
  <c r="W19" i="6"/>
  <c r="W11" i="8"/>
  <c r="W16" s="1"/>
  <c r="W23" i="6"/>
  <c r="U18"/>
  <c r="U7" i="8"/>
  <c r="U9" s="1"/>
  <c r="T24" i="6"/>
  <c r="U24" s="1"/>
  <c r="T18" i="8"/>
  <c r="T25" s="1"/>
  <c r="T6" i="7"/>
  <c r="S7" i="8"/>
  <c r="S9" s="1"/>
  <c r="S18" i="6"/>
  <c r="R25" i="7"/>
  <c r="R19"/>
  <c r="R7"/>
  <c r="R21" i="4"/>
  <c r="R25" s="1"/>
  <c r="R11"/>
  <c r="R15" s="1"/>
  <c r="R22" i="8"/>
  <c r="R21"/>
  <c r="R19"/>
  <c r="R13"/>
  <c r="R20" s="1"/>
  <c r="R12"/>
  <c r="R31" i="3"/>
  <c r="R26"/>
  <c r="R8"/>
  <c r="R10" s="1"/>
  <c r="R18" s="1"/>
  <c r="R52" i="6"/>
  <c r="R51"/>
  <c r="R31"/>
  <c r="R26"/>
  <c r="R8"/>
  <c r="R10" s="1"/>
  <c r="R18" s="1"/>
  <c r="Q25" i="7"/>
  <c r="Q19"/>
  <c r="Q7"/>
  <c r="U7" s="1"/>
  <c r="Q21" i="4"/>
  <c r="Q25" s="1"/>
  <c r="Q11"/>
  <c r="Q15" s="1"/>
  <c r="Q19" i="8"/>
  <c r="Q13"/>
  <c r="Q20" s="1"/>
  <c r="Q21"/>
  <c r="Q22"/>
  <c r="Q12"/>
  <c r="Q31" i="3"/>
  <c r="Q26"/>
  <c r="Q8"/>
  <c r="Q10" s="1"/>
  <c r="Q18" s="1"/>
  <c r="Q52" i="6"/>
  <c r="Q51"/>
  <c r="Q31"/>
  <c r="Q26"/>
  <c r="Q8"/>
  <c r="Q10"/>
  <c r="N25" i="7"/>
  <c r="N19"/>
  <c r="N7"/>
  <c r="O26"/>
  <c r="O20"/>
  <c r="O21"/>
  <c r="O22"/>
  <c r="O23"/>
  <c r="O24"/>
  <c r="O14"/>
  <c r="O16"/>
  <c r="O17"/>
  <c r="O18"/>
  <c r="O19"/>
  <c r="O9"/>
  <c r="O10"/>
  <c r="O12"/>
  <c r="N21" i="4"/>
  <c r="N25" s="1"/>
  <c r="N11"/>
  <c r="N15" s="1"/>
  <c r="O17"/>
  <c r="O18"/>
  <c r="O20"/>
  <c r="O21" s="1"/>
  <c r="O22"/>
  <c r="O23"/>
  <c r="O24"/>
  <c r="O7"/>
  <c r="O8"/>
  <c r="O9"/>
  <c r="O10"/>
  <c r="O11"/>
  <c r="O12"/>
  <c r="O13"/>
  <c r="O14"/>
  <c r="O15"/>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8"/>
  <c r="I14"/>
  <c r="I19" s="1"/>
  <c r="I16"/>
  <c r="I17"/>
  <c r="I26"/>
  <c r="I20"/>
  <c r="I21"/>
  <c r="I22"/>
  <c r="I23"/>
  <c r="I24"/>
  <c r="B8" i="6"/>
  <c r="B10" s="1"/>
  <c r="B18" s="1"/>
  <c r="B7" i="7"/>
  <c r="B11"/>
  <c r="B25"/>
  <c r="B19"/>
  <c r="C8" i="6"/>
  <c r="C10" s="1"/>
  <c r="C18" s="1"/>
  <c r="C15"/>
  <c r="C7" i="7"/>
  <c r="C11"/>
  <c r="C25"/>
  <c r="C19"/>
  <c r="K19"/>
  <c r="K8" i="6"/>
  <c r="K10" s="1"/>
  <c r="K18" s="1"/>
  <c r="K7" i="7"/>
  <c r="K11"/>
  <c r="O11" s="1"/>
  <c r="K25"/>
  <c r="L19"/>
  <c r="L8" i="6"/>
  <c r="L10" s="1"/>
  <c r="L18" s="1"/>
  <c r="L7" i="7"/>
  <c r="L25"/>
  <c r="M19"/>
  <c r="M8" i="6"/>
  <c r="M10" s="1"/>
  <c r="M7" i="7"/>
  <c r="M25"/>
  <c r="F19"/>
  <c r="F25"/>
  <c r="E25"/>
  <c r="E19"/>
  <c r="G19"/>
  <c r="G25"/>
  <c r="H19"/>
  <c r="H25"/>
  <c r="K7" i="4"/>
  <c r="G7"/>
  <c r="B7"/>
  <c r="B11" s="1"/>
  <c r="B15" s="1"/>
  <c r="C7"/>
  <c r="E7"/>
  <c r="F7"/>
  <c r="I8"/>
  <c r="H7"/>
  <c r="L7"/>
  <c r="L11" s="1"/>
  <c r="L15" s="1"/>
  <c r="M7"/>
  <c r="M11"/>
  <c r="M15" s="1"/>
  <c r="K11"/>
  <c r="K15" s="1"/>
  <c r="I7"/>
  <c r="I9"/>
  <c r="I10"/>
  <c r="I12"/>
  <c r="I13"/>
  <c r="I14"/>
  <c r="H11"/>
  <c r="H15" s="1"/>
  <c r="G11"/>
  <c r="G15" s="1"/>
  <c r="F11"/>
  <c r="F15" s="1"/>
  <c r="E11"/>
  <c r="E15" s="1"/>
  <c r="C11"/>
  <c r="C15" s="1"/>
  <c r="C21"/>
  <c r="C25"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4" i="4"/>
  <c r="I23"/>
  <c r="I22"/>
  <c r="I20"/>
  <c r="I18"/>
  <c r="I21" s="1"/>
  <c r="I25" s="1"/>
  <c r="I17"/>
  <c r="E21"/>
  <c r="E25" s="1"/>
  <c r="F21"/>
  <c r="F25" s="1"/>
  <c r="G21"/>
  <c r="G25" s="1"/>
  <c r="H21"/>
  <c r="H25" s="1"/>
  <c r="B21"/>
  <c r="B25" s="1"/>
  <c r="M21"/>
  <c r="M25" s="1"/>
  <c r="L21"/>
  <c r="L25" s="1"/>
  <c r="K21"/>
  <c r="K25"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5" i="4"/>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O24" i="6"/>
  <c r="I28" i="7"/>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l="1"/>
  <c r="AD28" s="1"/>
  <c r="AD29" s="1"/>
  <c r="AE28" s="1"/>
  <c r="AE29" s="1"/>
  <c r="AF28" s="1"/>
  <c r="AF29" s="1"/>
  <c r="AG28"/>
  <c r="AG29" s="1"/>
  <c r="AI28" s="1"/>
  <c r="AI29" s="1"/>
</calcChain>
</file>

<file path=xl/sharedStrings.xml><?xml version="1.0" encoding="utf-8"?>
<sst xmlns="http://schemas.openxmlformats.org/spreadsheetml/2006/main" count="294" uniqueCount="136">
  <si>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</si>
  <si>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</si>
  <si>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</si>
  <si>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</si>
  <si>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</si>
  <si>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</si>
  <si>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</si>
  <si>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</si>
  <si>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</si>
  <si>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</si>
  <si>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</si>
  <si>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</si>
  <si>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</si>
  <si>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</si>
  <si>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</si>
  <si>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</si>
  <si>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</si>
  <si>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</si>
  <si>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</si>
  <si>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</si>
  <si>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</si>
  <si>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</si>
  <si>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</si>
  <si>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</si>
  <si>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</si>
  <si>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</si>
  <si>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</si>
  <si>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</si>
  <si>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</si>
  <si>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</si>
  <si>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</si>
  <si>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</si>
  <si>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</si>
  <si>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</si>
  <si>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</si>
  <si>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</si>
  <si>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</si>
  <si>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</si>
  <si>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</si>
  <si>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</si>
  <si>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</si>
  <si>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</si>
  <si>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</si>
  <si>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</si>
  <si>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</si>
  <si>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</si>
  <si>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</si>
  <si>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</si>
  <si>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</si>
  <si>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</si>
  <si>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</si>
  <si>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</si>
  <si>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</si>
  <si>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</si>
  <si>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</si>
  <si>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</si>
  <si>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</si>
  <si>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</si>
  <si>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</si>
  <si>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</si>
  <si>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</si>
  <si>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</si>
  <si>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</si>
  <si>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</si>
  <si>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</si>
  <si>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</si>
  <si>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</si>
  <si>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</si>
  <si>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</si>
  <si>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</si>
  <si>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</si>
  <si>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</si>
  <si>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</si>
  <si>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</si>
  <si>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</si>
  <si>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</si>
  <si>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</si>
  <si>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</si>
  <si>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</si>
  <si>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</si>
  <si>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</si>
  <si>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</si>
  <si>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</si>
  <si>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</si>
  <si>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</si>
  <si>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</si>
  <si>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</si>
  <si>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</si>
  <si>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</si>
  <si>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</si>
  <si>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</si>
  <si>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</si>
  <si>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</si>
  <si>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</si>
  <si>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</si>
  <si>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</si>
  <si>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</si>
  <si>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</si>
  <si>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</si>
  <si>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</si>
  <si>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</si>
  <si>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</si>
  <si>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</si>
  <si>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</si>
  <si>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</si>
  <si>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</si>
  <si>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</si>
  <si>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SolidWorks Licenses (Units) (1)</t>
  </si>
  <si>
    <t xml:space="preserve">(1) SolidWorks seats excluding add-on products </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</si>
  <si>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</si>
  <si>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</si>
  <si>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</si>
  <si>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</si>
  <si>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</si>
  <si>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</si>
  <si>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</si>
  <si>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</si>
  <si>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</si>
  <si>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</si>
  <si>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</si>
  <si>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</si>
  <si>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</si>
  <si>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SolidWorks software</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</si>
  <si>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</si>
  <si>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</si>
  <si>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</si>
  <si>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</si>
  <si>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</si>
  <si>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</si>
  <si>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</si>
  <si>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</si>
  <si>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</si>
  <si>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</si>
  <si>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Sale of investments, loans and others</t>
  </si>
  <si>
    <t>Q4 2012</t>
  </si>
  <si>
    <t>FY 2012</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</si>
</sst>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D3D3D3"/>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M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 min="39" max="39" width="9.140625" style="34"/>
  </cols>
  <sheetData>
    <row r="1" spans="1:39" ht="20.25">
      <c r="A1" s="1" t="s">
        <v>55</v>
      </c>
      <c r="B1" s="38"/>
      <c r="C1" s="38"/>
      <c r="D1" s="38"/>
      <c r="E1" s="39"/>
      <c r="F1" s="40"/>
      <c r="G1" s="40"/>
      <c r="H1" s="40"/>
      <c r="I1" s="40"/>
      <c r="J1" s="40"/>
      <c r="K1" s="40"/>
      <c r="L1" s="40"/>
      <c r="M1" s="40"/>
    </row>
    <row r="2" spans="1:39" ht="12.75" customHeight="1">
      <c r="A2" s="2"/>
      <c r="F2" s="42"/>
      <c r="G2" s="42"/>
      <c r="H2" s="42"/>
      <c r="I2" s="41"/>
      <c r="J2" s="41"/>
      <c r="K2" s="41"/>
      <c r="L2" s="42"/>
      <c r="M2" s="42"/>
    </row>
    <row r="3" spans="1:39" ht="12.75" customHeight="1">
      <c r="A3" s="2" t="s">
        <v>44</v>
      </c>
    </row>
    <row r="4" spans="1:39">
      <c r="A4" s="2"/>
    </row>
    <row r="5" spans="1:39">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
        <v>110</v>
      </c>
      <c r="Z5" s="4" t="s">
        <v>112</v>
      </c>
      <c r="AA5" s="4" t="s">
        <v>113</v>
      </c>
      <c r="AC5" s="4" t="s">
        <v>115</v>
      </c>
      <c r="AD5" s="4" t="s">
        <v>117</v>
      </c>
      <c r="AE5" s="4" t="s">
        <v>119</v>
      </c>
      <c r="AF5" s="4" t="s">
        <v>121</v>
      </c>
      <c r="AG5" s="4" t="s">
        <v>120</v>
      </c>
      <c r="AI5" s="4" t="s">
        <v>130</v>
      </c>
      <c r="AJ5" s="4" t="s">
        <v>131</v>
      </c>
      <c r="AK5" s="4" t="s">
        <v>132</v>
      </c>
      <c r="AL5" s="4" t="s">
        <v>134</v>
      </c>
      <c r="AM5" s="4" t="s">
        <v>135</v>
      </c>
    </row>
    <row r="6" spans="1:39" ht="21" customHeight="1">
      <c r="A6" s="2" t="s">
        <v>56</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row>
    <row r="7" spans="1:39">
      <c r="A7" s="2" t="s">
        <v>57</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c r="AL7" s="27">
        <v>346.2</v>
      </c>
      <c r="AM7" s="35">
        <f>+SUM(AI7:AL7)</f>
        <v>1310.9</v>
      </c>
    </row>
    <row r="8" spans="1:39"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c r="AL8" s="28">
        <f>+AL7+AL6</f>
        <v>510.79999999999995</v>
      </c>
      <c r="AM8" s="28">
        <f>+AM7+AM6</f>
        <v>1843.2</v>
      </c>
    </row>
    <row r="9" spans="1:39"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row>
    <row r="10" spans="1:39" s="5" customFormat="1" ht="12.75" customHeight="1">
      <c r="A10" s="5" t="s">
        <v>59</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c r="AL10" s="25">
        <f>+AL8+AL9</f>
        <v>563.5</v>
      </c>
      <c r="AM10" s="25">
        <f>+AM8+AM9</f>
        <v>2028.3</v>
      </c>
    </row>
    <row r="11" spans="1:39" s="6" customFormat="1" ht="18" customHeight="1">
      <c r="A11" s="6" t="s">
        <v>66</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c r="AL11" s="20">
        <v>-26</v>
      </c>
      <c r="AM11" s="35">
        <f t="shared" ref="AM11:AM17" si="5">+SUM(AI11:AL11)</f>
        <v>-92.2</v>
      </c>
    </row>
    <row r="12" spans="1:39" s="6" customFormat="1">
      <c r="A12" s="6" t="s">
        <v>61</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c r="AL12" s="20">
        <v>-47.3</v>
      </c>
      <c r="AM12" s="35">
        <f t="shared" si="5"/>
        <v>-174.8</v>
      </c>
    </row>
    <row r="13" spans="1:39"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c r="AL13" s="29">
        <v>-91.2</v>
      </c>
      <c r="AM13" s="35">
        <f t="shared" si="5"/>
        <v>-368.09999999999997</v>
      </c>
    </row>
    <row r="14" spans="1:39"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c r="AL14" s="29">
        <v>-169.8</v>
      </c>
      <c r="AM14" s="35">
        <f t="shared" si="5"/>
        <v>-632.6</v>
      </c>
    </row>
    <row r="15" spans="1:39" s="7" customFormat="1">
      <c r="A15" s="14" t="s">
        <v>85</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c r="AL15" s="29">
        <v>-44.8</v>
      </c>
      <c r="AM15" s="35">
        <f t="shared" si="5"/>
        <v>-163.30000000000001</v>
      </c>
    </row>
    <row r="16" spans="1:39" s="7" customFormat="1">
      <c r="A16" s="14" t="s">
        <v>64</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c r="AL16" s="29">
        <v>-25</v>
      </c>
      <c r="AM16" s="35">
        <f t="shared" si="5"/>
        <v>-93.699999999999989</v>
      </c>
    </row>
    <row r="17" spans="1:39" s="7" customFormat="1">
      <c r="A17" s="14" t="s">
        <v>65</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c r="AL17" s="29">
        <v>-2.4</v>
      </c>
      <c r="AM17" s="35">
        <f t="shared" si="5"/>
        <v>-2.6</v>
      </c>
    </row>
    <row r="18" spans="1:39" s="5" customFormat="1" ht="13.5" customHeight="1">
      <c r="A18" s="5" t="s">
        <v>20</v>
      </c>
      <c r="B18" s="23">
        <f t="shared" ref="B18:C18" si="6">+SUM(B10:B17)</f>
        <v>228.60000000000011</v>
      </c>
      <c r="C18" s="23">
        <f t="shared" si="6"/>
        <v>237.69999999999996</v>
      </c>
      <c r="D18" s="23"/>
      <c r="E18" s="23">
        <f t="shared" ref="E18:I18" si="7">+SUM(E10:E17)</f>
        <v>49.300000000000061</v>
      </c>
      <c r="F18" s="23">
        <f t="shared" si="7"/>
        <v>57.399999999999963</v>
      </c>
      <c r="G18" s="23">
        <f t="shared" si="7"/>
        <v>50.79999999999994</v>
      </c>
      <c r="H18" s="23">
        <f t="shared" si="7"/>
        <v>106.59999999999998</v>
      </c>
      <c r="I18" s="23">
        <f t="shared" si="7"/>
        <v>264.10000000000025</v>
      </c>
      <c r="J18" s="23"/>
      <c r="K18" s="23">
        <f t="shared" ref="K18:O18" si="8">+SUM(K10:K17)</f>
        <v>72.3</v>
      </c>
      <c r="L18" s="23">
        <f t="shared" si="8"/>
        <v>65.5</v>
      </c>
      <c r="M18" s="23">
        <f t="shared" si="8"/>
        <v>54.499999999999986</v>
      </c>
      <c r="N18" s="23">
        <f t="shared" si="8"/>
        <v>81.599999999999994</v>
      </c>
      <c r="O18" s="23">
        <f t="shared" si="8"/>
        <v>273.90000000000015</v>
      </c>
      <c r="Q18" s="23">
        <f t="shared" ref="Q18:R18" si="9">+SUM(Q10:Q17)</f>
        <v>40.199999999999953</v>
      </c>
      <c r="R18" s="23">
        <f t="shared" si="9"/>
        <v>42.399999999999977</v>
      </c>
      <c r="S18" s="23">
        <f>+SUM(S10:S17)</f>
        <v>56.699999999999982</v>
      </c>
      <c r="T18" s="23">
        <f>+SUM(T10:T17)</f>
        <v>91.699999999999946</v>
      </c>
      <c r="U18" s="23">
        <f t="shared" ref="U18" si="10">+SUM(U10:U17)</f>
        <v>230.99999999999994</v>
      </c>
      <c r="W18" s="23">
        <f t="shared" ref="W18:X18" si="11">+SUM(W10:W17)</f>
        <v>49.499999999999986</v>
      </c>
      <c r="X18" s="23">
        <f t="shared" si="11"/>
        <v>71.999999999999986</v>
      </c>
      <c r="Y18" s="23">
        <f t="shared" ref="Y18:AA18" si="12">+SUM(Y10:Y17)</f>
        <v>75.8</v>
      </c>
      <c r="Z18" s="23">
        <f t="shared" si="12"/>
        <v>124.70000000000002</v>
      </c>
      <c r="AA18" s="23">
        <f t="shared" si="12"/>
        <v>322</v>
      </c>
      <c r="AC18" s="23">
        <f t="shared" ref="AC18" si="13">+SUM(AC10:AC17)</f>
        <v>90.799999999999955</v>
      </c>
      <c r="AD18" s="23">
        <f>+SUM(AD10:AD17)</f>
        <v>93.199999999999903</v>
      </c>
      <c r="AE18" s="23">
        <f>+SUM(AE10:AE17)</f>
        <v>108.20000000000003</v>
      </c>
      <c r="AF18" s="23">
        <f>+SUM(AF10:AF17)</f>
        <v>135.70000000000005</v>
      </c>
      <c r="AG18" s="23">
        <f t="shared" ref="AG18" si="14">+SUM(AG10:AG17)</f>
        <v>427.9000000000002</v>
      </c>
      <c r="AI18" s="23">
        <f t="shared" ref="AI18:AJ18" si="15">+SUM(AI10:AI17)</f>
        <v>106.10000000000001</v>
      </c>
      <c r="AJ18" s="23">
        <f t="shared" si="15"/>
        <v>126.5</v>
      </c>
      <c r="AK18" s="23">
        <f t="shared" ref="AK18:AM18" si="16">+SUM(AK10:AK17)</f>
        <v>111.40000000000002</v>
      </c>
      <c r="AL18" s="23">
        <f t="shared" si="16"/>
        <v>156.99999999999997</v>
      </c>
      <c r="AM18" s="23">
        <f t="shared" si="16"/>
        <v>500.99999999999994</v>
      </c>
    </row>
    <row r="19" spans="1:39"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c r="AL19" s="7">
        <f>+AL18/AL10</f>
        <v>0.27861579414374438</v>
      </c>
      <c r="AM19" s="7">
        <f>+AM18/AM10</f>
        <v>0.24700488093477294</v>
      </c>
    </row>
    <row r="20" spans="1:39"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c r="AL20" s="22">
        <v>6.2</v>
      </c>
      <c r="AM20" s="35">
        <f>+SUM(AI20:AL20)</f>
        <v>18.099999999999998</v>
      </c>
    </row>
    <row r="21" spans="1:39" s="5" customFormat="1" ht="12.75" customHeight="1">
      <c r="A21" s="16" t="s">
        <v>63</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c r="AL21" s="22">
        <v>-65.599999999999994</v>
      </c>
      <c r="AM21" s="35">
        <f>+SUM(AI21:AL21)</f>
        <v>-180.3</v>
      </c>
    </row>
    <row r="22" spans="1:39" s="5" customFormat="1" ht="12.75" customHeight="1">
      <c r="A22" s="52" t="s">
        <v>123</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c r="AL22" s="22">
        <v>-1.8</v>
      </c>
      <c r="AM22" s="35">
        <f>+SUM(AI22:AL22)</f>
        <v>-4</v>
      </c>
    </row>
    <row r="23" spans="1:39" s="5" customFormat="1" ht="21" customHeight="1" collapsed="1">
      <c r="A23" s="5" t="s">
        <v>81</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c r="AL23" s="23">
        <f>+AL18+SUM(AL20:AL22)</f>
        <v>95.799999999999983</v>
      </c>
      <c r="AM23" s="23">
        <f>+AM18+SUM(AM20:AM22)</f>
        <v>334.79999999999995</v>
      </c>
    </row>
    <row r="24" spans="1:39"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c r="AD24" s="32">
        <f>+ROUND(AD23/AD25,2)</f>
        <v>0.52</v>
      </c>
      <c r="AE24" s="32">
        <f>+ROUND(AE23/AE25,2)</f>
        <v>0.62</v>
      </c>
      <c r="AF24" s="32">
        <f>+ROUND(AF23/AF25,2)</f>
        <v>0.68</v>
      </c>
      <c r="AG24" s="33">
        <f>SUM(AC24:AF24)</f>
        <v>2.33</v>
      </c>
      <c r="AI24" s="32">
        <f>+ROUND(AI23/AI25,2)</f>
        <v>0.57999999999999996</v>
      </c>
      <c r="AJ24" s="32">
        <f>+ROUND(AJ23/AJ25,2)</f>
        <v>0.67</v>
      </c>
      <c r="AK24" s="32">
        <f>+ROUND(AK23/AK25,2)</f>
        <v>0.66</v>
      </c>
      <c r="AL24" s="32">
        <f>+ROUND(AL23/AL25,2)</f>
        <v>0.76</v>
      </c>
      <c r="AM24" s="33">
        <f>SUM(AI24:AL24)</f>
        <v>2.67</v>
      </c>
    </row>
    <row r="25" spans="1:39"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row>
    <row r="26" spans="1:39" s="5" customFormat="1" ht="42" customHeight="1">
      <c r="A26" s="5" t="s">
        <v>70</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c r="AK26" s="25">
        <f>+AK27+AK30</f>
        <v>454.70000000000005</v>
      </c>
      <c r="AL26" s="25">
        <f>+AL27+AL30</f>
        <v>510.79999999999995</v>
      </c>
      <c r="AM26" s="25">
        <f>+AM27+AM30</f>
        <v>1843.2</v>
      </c>
    </row>
    <row r="27" spans="1:39"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c r="AK27" s="20">
        <v>354.8</v>
      </c>
      <c r="AL27" s="20">
        <v>407.4</v>
      </c>
      <c r="AM27" s="31">
        <f>+AI27+AJ27+AK27+AL27</f>
        <v>1440</v>
      </c>
    </row>
    <row r="28" spans="1:39"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c r="AK28" s="20">
        <v>199.6</v>
      </c>
      <c r="AL28" s="20">
        <v>229.2</v>
      </c>
      <c r="AM28" s="31">
        <f>+AI28+AJ28+AK28+AL28</f>
        <v>827.2</v>
      </c>
    </row>
    <row r="29" spans="1:39"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c r="AK29" s="20">
        <v>61.7</v>
      </c>
      <c r="AL29" s="20">
        <v>72.900000000000006</v>
      </c>
      <c r="AM29" s="31">
        <f>+AI29+AJ29+AK29+AL29</f>
        <v>258.5</v>
      </c>
    </row>
    <row r="30" spans="1:39" s="6" customFormat="1">
      <c r="A30" s="52" t="s">
        <v>122</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row>
    <row r="31" spans="1:39"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c r="AL31" s="25">
        <f>+SUM(AL32:AL34)</f>
        <v>563.5</v>
      </c>
      <c r="AM31" s="25">
        <f>+SUM(AM32:AM34)</f>
        <v>2028.2999999999997</v>
      </c>
    </row>
    <row r="32" spans="1:39"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c r="AL32" s="20">
        <v>152.6</v>
      </c>
      <c r="AM32" s="31">
        <f>+AI32+AJ32+AK32+AL32</f>
        <v>564.30000000000007</v>
      </c>
    </row>
    <row r="33" spans="1:39"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c r="AL33" s="20">
        <v>265.79999999999995</v>
      </c>
      <c r="AM33" s="31">
        <f>+AI33+AJ33+AK33+AL33</f>
        <v>908.89999999999986</v>
      </c>
    </row>
    <row r="34" spans="1:39"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c r="AL34" s="20">
        <v>145.09999999999997</v>
      </c>
      <c r="AM34" s="31">
        <f>+AI34+AJ34+AK34+AL34</f>
        <v>555.09999999999991</v>
      </c>
    </row>
    <row r="35" spans="1:39"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row>
    <row r="36" spans="1:39"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c r="AL36" s="45">
        <v>7.0000000000000007E-2</v>
      </c>
      <c r="AM36" s="45">
        <v>0.09</v>
      </c>
    </row>
    <row r="37" spans="1:39" s="6" customFormat="1" ht="12.75" customHeight="1">
      <c r="A37" s="16" t="s">
        <v>56</v>
      </c>
      <c r="B37" s="47" t="s">
        <v>74</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row>
    <row r="38" spans="1:39" s="6" customFormat="1" ht="12.75" customHeight="1">
      <c r="A38" s="16" t="s">
        <v>57</v>
      </c>
      <c r="B38" s="47" t="s">
        <v>74</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c r="AL38" s="48">
        <v>0.1</v>
      </c>
      <c r="AM38" s="48">
        <v>0.09</v>
      </c>
    </row>
    <row r="39" spans="1:39"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c r="AL39" s="48">
        <v>0.08</v>
      </c>
      <c r="AM39" s="48">
        <v>0.09</v>
      </c>
    </row>
    <row r="40" spans="1:39" s="6" customFormat="1">
      <c r="A40" s="6" t="s">
        <v>58</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row>
    <row r="41" spans="1:39"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row>
    <row r="42" spans="1:39" s="6" customFormat="1">
      <c r="A42" s="6" t="s">
        <v>13</v>
      </c>
      <c r="B42" s="47" t="s">
        <v>74</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c r="AK42" s="48">
        <v>0.08</v>
      </c>
      <c r="AL42" s="48">
        <v>7.0000000000000007E-2</v>
      </c>
      <c r="AM42" s="48">
        <v>0.08</v>
      </c>
    </row>
    <row r="43" spans="1:39" s="6" customFormat="1" ht="13.5" customHeight="1">
      <c r="A43" s="6" t="s">
        <v>14</v>
      </c>
      <c r="B43" s="47" t="s">
        <v>74</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c r="AK43" s="48">
        <v>0.05</v>
      </c>
      <c r="AL43" s="48">
        <v>0.01</v>
      </c>
      <c r="AM43" s="48">
        <v>0.05</v>
      </c>
    </row>
    <row r="44" spans="1:39" s="6" customFormat="1">
      <c r="A44" s="6" t="s">
        <v>15</v>
      </c>
      <c r="B44" s="47" t="s">
        <v>74</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c r="AK44" s="48">
        <v>0.03</v>
      </c>
      <c r="AL44" s="48">
        <v>0</v>
      </c>
      <c r="AM44" s="48">
        <v>7.0000000000000007E-2</v>
      </c>
    </row>
    <row r="45" spans="1:39" s="6" customFormat="1">
      <c r="A45" s="52" t="s">
        <v>122</v>
      </c>
      <c r="B45" s="47" t="s">
        <v>74</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row>
    <row r="46" spans="1:39"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row>
    <row r="47" spans="1:39" s="6" customFormat="1" ht="13.5" customHeight="1">
      <c r="A47" s="6" t="s">
        <v>3</v>
      </c>
      <c r="B47" s="47" t="s">
        <v>74</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c r="AL47" s="48">
        <v>0.08</v>
      </c>
      <c r="AM47" s="48">
        <v>7.0000000000000007E-2</v>
      </c>
    </row>
    <row r="48" spans="1:39" s="6" customFormat="1">
      <c r="A48" s="6" t="s">
        <v>4</v>
      </c>
      <c r="B48" s="47" t="s">
        <v>74</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c r="AL48" s="48">
        <v>0.05</v>
      </c>
      <c r="AM48" s="48">
        <v>0.08</v>
      </c>
    </row>
    <row r="49" spans="1:39" s="6" customFormat="1">
      <c r="A49" s="6" t="s">
        <v>5</v>
      </c>
      <c r="B49" s="47" t="s">
        <v>74</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c r="AL49" s="48">
        <v>0.12</v>
      </c>
      <c r="AM49" s="48">
        <v>0.13</v>
      </c>
    </row>
    <row r="50" spans="1:39"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row>
    <row r="51" spans="1:39"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c r="AL51" s="12">
        <v>10123</v>
      </c>
      <c r="AM51" s="9">
        <f>AL51</f>
        <v>10123</v>
      </c>
    </row>
    <row r="52" spans="1:39" s="9" customFormat="1" ht="21" customHeight="1">
      <c r="A52" s="56" t="s">
        <v>107</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c r="AL52" s="12">
        <v>13751</v>
      </c>
      <c r="AM52" s="9">
        <f>+AI52+AJ52+AK52+AL52</f>
        <v>52987</v>
      </c>
    </row>
    <row r="53" spans="1:39"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c r="AL53" s="13"/>
      <c r="AM53" s="34"/>
    </row>
    <row r="54" spans="1:39"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s="6" customFormat="1">
      <c r="A55" s="57" t="s">
        <v>108</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c r="AL55" s="13"/>
      <c r="AM55" s="34"/>
    </row>
    <row r="56" spans="1:39" s="6" customFormat="1">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c r="AL56" s="13"/>
      <c r="AM56" s="34"/>
    </row>
  </sheetData>
  <phoneticPr fontId="0" type="noConversion"/>
  <printOptions horizontalCentered="1"/>
  <pageMargins left="0.25" right="0.18" top="0.35" bottom="0.38" header="0.22" footer="0.28000000000000003"/>
  <pageSetup paperSize="9" scale="59" orientation="landscape" r:id="rId1"/>
  <headerFooter alignWithMargins="0"/>
  <ignoredErrors>
    <ignoredError sqref="AA31 AA10 AA8 AG31 AG10 AG8 I8:U10 I31:U31 AM31 AM8 AM10"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M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 min="39" max="39" width="9.140625" style="34"/>
  </cols>
  <sheetData>
    <row r="1" spans="1:39" ht="20.25">
      <c r="A1" s="1" t="s">
        <v>90</v>
      </c>
    </row>
    <row r="2" spans="1:39" ht="12.75" customHeight="1">
      <c r="A2" s="2"/>
    </row>
    <row r="3" spans="1:39" ht="12.75" customHeight="1">
      <c r="A3" s="2" t="s">
        <v>44</v>
      </c>
    </row>
    <row r="4" spans="1:39">
      <c r="A4" s="2"/>
    </row>
    <row r="5" spans="1:39">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row>
    <row r="6" spans="1:39" ht="21" customHeight="1">
      <c r="A6" s="2" t="s">
        <v>56</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row>
    <row r="7" spans="1:39">
      <c r="A7" s="2" t="s">
        <v>57</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c r="AL7" s="27">
        <v>350.9</v>
      </c>
      <c r="AM7" s="35">
        <f>+SUM(AI7:AL7)</f>
        <v>1321.1</v>
      </c>
    </row>
    <row r="8" spans="1:39"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c r="AL8" s="28">
        <f>+AL7+AL6</f>
        <v>515.5</v>
      </c>
      <c r="AM8" s="28">
        <f>+AM7+AM6</f>
        <v>1853.3999999999999</v>
      </c>
    </row>
    <row r="9" spans="1:39"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row>
    <row r="10" spans="1:39" s="5" customFormat="1" ht="12.75" customHeight="1">
      <c r="A10" s="5" t="s">
        <v>59</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c r="AL10" s="25">
        <f>+AL8+AL9</f>
        <v>568.20000000000005</v>
      </c>
      <c r="AM10" s="25">
        <f>+AM8+AM9</f>
        <v>2038.4999999999998</v>
      </c>
    </row>
    <row r="11" spans="1:39" s="6" customFormat="1" ht="18" customHeight="1">
      <c r="A11" s="6" t="s">
        <v>60</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c r="AK11" s="20">
        <v>-21.6</v>
      </c>
      <c r="AL11" s="20">
        <v>-26</v>
      </c>
      <c r="AM11" s="35">
        <f t="shared" ref="AM11:AM17" si="5">+SUM(AI11:AL11)</f>
        <v>-91.9</v>
      </c>
    </row>
    <row r="12" spans="1:39" s="6" customFormat="1">
      <c r="A12" s="6" t="s">
        <v>61</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c r="AK12" s="20">
        <v>-41.1</v>
      </c>
      <c r="AL12" s="20">
        <v>-47.6</v>
      </c>
      <c r="AM12" s="35">
        <f t="shared" si="5"/>
        <v>-174.5</v>
      </c>
    </row>
    <row r="13" spans="1:39"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c r="AK13" s="29">
        <v>-89.9</v>
      </c>
      <c r="AL13" s="29">
        <v>-89.7</v>
      </c>
      <c r="AM13" s="35">
        <f t="shared" si="5"/>
        <v>-353.90000000000003</v>
      </c>
    </row>
    <row r="14" spans="1:39"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c r="AK14" s="29">
        <v>-146.5</v>
      </c>
      <c r="AL14" s="29">
        <v>-167.3</v>
      </c>
      <c r="AM14" s="35">
        <f t="shared" si="5"/>
        <v>-621.59999999999991</v>
      </c>
    </row>
    <row r="15" spans="1:39" s="7" customFormat="1">
      <c r="A15" s="14" t="s">
        <v>85</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c r="AK15" s="29">
        <v>-41.3</v>
      </c>
      <c r="AL15" s="29">
        <v>-40.200000000000003</v>
      </c>
      <c r="AM15" s="35">
        <f t="shared" si="5"/>
        <v>-152.30000000000001</v>
      </c>
    </row>
    <row r="16" spans="1:39"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c r="AK16" s="29"/>
      <c r="AL16" s="29"/>
      <c r="AM16" s="35">
        <f t="shared" si="5"/>
        <v>0</v>
      </c>
    </row>
    <row r="17" spans="1:39"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c r="AK17" s="29"/>
      <c r="AL17" s="29"/>
      <c r="AM17" s="35">
        <f t="shared" si="5"/>
        <v>0</v>
      </c>
    </row>
    <row r="18" spans="1:39" s="5" customFormat="1" ht="13.5" customHeight="1" collapsed="1">
      <c r="A18" s="5" t="s">
        <v>20</v>
      </c>
      <c r="B18" s="23">
        <f t="shared" ref="B18:C18" si="6">+SUM(B10:B17)</f>
        <v>269.89999999999998</v>
      </c>
      <c r="C18" s="23">
        <f t="shared" si="6"/>
        <v>316.2</v>
      </c>
      <c r="D18" s="23"/>
      <c r="E18" s="23">
        <f t="shared" ref="E18:I18" si="7">+SUM(E10:E17)</f>
        <v>65.100000000000051</v>
      </c>
      <c r="F18" s="23">
        <f t="shared" si="7"/>
        <v>72.199999999999932</v>
      </c>
      <c r="G18" s="23">
        <f t="shared" si="7"/>
        <v>67.800000000000011</v>
      </c>
      <c r="H18" s="23">
        <f t="shared" si="7"/>
        <v>129.39999999999998</v>
      </c>
      <c r="I18" s="23">
        <f t="shared" si="7"/>
        <v>334.50000000000028</v>
      </c>
      <c r="J18" s="23"/>
      <c r="K18" s="23">
        <f t="shared" ref="K18:O18" si="8">+SUM(K10:K17)</f>
        <v>70.200000000000017</v>
      </c>
      <c r="L18" s="23">
        <f t="shared" si="8"/>
        <v>81.799999999999983</v>
      </c>
      <c r="M18" s="23">
        <f t="shared" si="8"/>
        <v>75.899999999999949</v>
      </c>
      <c r="N18" s="23">
        <f t="shared" si="8"/>
        <v>114.10000000000004</v>
      </c>
      <c r="O18" s="23">
        <f t="shared" si="8"/>
        <v>342.00000000000023</v>
      </c>
      <c r="Q18" s="23">
        <f t="shared" ref="Q18:R18" si="9">+SUM(Q10:Q17)</f>
        <v>60.399999999999913</v>
      </c>
      <c r="R18" s="23">
        <f t="shared" si="9"/>
        <v>68.100000000000051</v>
      </c>
      <c r="S18" s="23">
        <f>+SUM(S10:S17)</f>
        <v>74.500000000000028</v>
      </c>
      <c r="T18" s="23">
        <f>+SUM(T10:T17)</f>
        <v>110.69999999999996</v>
      </c>
      <c r="U18" s="23">
        <f t="shared" ref="U18" si="10">+SUM(U10:U17)</f>
        <v>313.7000000000001</v>
      </c>
      <c r="W18" s="23">
        <f t="shared" ref="W18:X18" si="11">+SUM(W10:W17)</f>
        <v>69.099999999999937</v>
      </c>
      <c r="X18" s="23">
        <f t="shared" si="11"/>
        <v>109.50000000000004</v>
      </c>
      <c r="Y18" s="23">
        <f t="shared" ref="Y18:AA18" si="12">+SUM(Y10:Y17)</f>
        <v>114.49999999999991</v>
      </c>
      <c r="Z18" s="23">
        <f t="shared" si="12"/>
        <v>158.60000000000002</v>
      </c>
      <c r="AA18" s="23">
        <f t="shared" si="12"/>
        <v>451.69999999999993</v>
      </c>
      <c r="AC18" s="23">
        <f t="shared" ref="AC18:AD18" si="13">+SUM(AC10:AC17)</f>
        <v>116.10000000000002</v>
      </c>
      <c r="AD18" s="23">
        <f t="shared" si="13"/>
        <v>120.19999999999999</v>
      </c>
      <c r="AE18" s="23">
        <f t="shared" ref="AE18:AG18" si="14">+SUM(AE10:AE17)</f>
        <v>138.40000000000006</v>
      </c>
      <c r="AF18" s="23">
        <f t="shared" si="14"/>
        <v>167.90000000000006</v>
      </c>
      <c r="AG18" s="23">
        <f t="shared" si="14"/>
        <v>542.6</v>
      </c>
      <c r="AI18" s="23">
        <f t="shared" ref="AI18:AJ18" si="15">+SUM(AI10:AI17)</f>
        <v>135.30000000000001</v>
      </c>
      <c r="AJ18" s="23">
        <f t="shared" si="15"/>
        <v>146.99999999999997</v>
      </c>
      <c r="AK18" s="23">
        <f t="shared" ref="AK18:AM18" si="16">+SUM(AK10:AK17)</f>
        <v>164.59999999999997</v>
      </c>
      <c r="AL18" s="23">
        <f t="shared" si="16"/>
        <v>197.40000000000003</v>
      </c>
      <c r="AM18" s="23">
        <f t="shared" si="16"/>
        <v>644.29999999999973</v>
      </c>
    </row>
    <row r="19" spans="1:39"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c r="AL19" s="7">
        <f>+AL18/AL10</f>
        <v>0.34741288278775084</v>
      </c>
      <c r="AM19" s="7">
        <f>+AM18/AM10</f>
        <v>0.31606573460878085</v>
      </c>
    </row>
    <row r="20" spans="1:39"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c r="AL20" s="22">
        <v>6.3</v>
      </c>
      <c r="AM20" s="35">
        <f>+SUM(AI20:AL20)</f>
        <v>10.7</v>
      </c>
    </row>
    <row r="21" spans="1:39" s="5" customFormat="1" ht="12.75" customHeight="1">
      <c r="A21" s="16" t="s">
        <v>63</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c r="AL21" s="22">
        <v>-73.5</v>
      </c>
      <c r="AM21" s="35">
        <f>+SUM(AI21:AL21)</f>
        <v>-226.5</v>
      </c>
    </row>
    <row r="22" spans="1:39" s="5" customFormat="1" ht="12.75" customHeight="1">
      <c r="A22" s="52" t="s">
        <v>123</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c r="AL22" s="22">
        <v>-1.8</v>
      </c>
      <c r="AM22" s="35">
        <f>+SUM(AI22:AL22)</f>
        <v>-4</v>
      </c>
    </row>
    <row r="23" spans="1:39" s="5" customFormat="1" ht="21" customHeight="1" collapsed="1">
      <c r="A23" s="5" t="s">
        <v>81</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c r="AL23" s="23">
        <f>+AL18+SUM(AL20:AL22)</f>
        <v>128.40000000000003</v>
      </c>
      <c r="AM23" s="23">
        <f>+AM18+SUM(AM20:AM22)</f>
        <v>424.49999999999972</v>
      </c>
    </row>
    <row r="24" spans="1:39"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c r="AL24" s="32">
        <f>+ROUND(AL23/AL25,2)</f>
        <v>1.02</v>
      </c>
      <c r="AM24" s="32">
        <f>+ROUND(AM23/AM25,2)</f>
        <v>3.37</v>
      </c>
    </row>
    <row r="25" spans="1:39"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row>
    <row r="26" spans="1:39" s="5" customFormat="1" ht="42" customHeight="1">
      <c r="A26" s="5" t="s">
        <v>70</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c r="AK26" s="25">
        <f>+AK27+AK30</f>
        <v>460.20000000000005</v>
      </c>
      <c r="AL26" s="25">
        <f>+AL27+AL30</f>
        <v>515.5</v>
      </c>
      <c r="AM26" s="25">
        <f>+AM27+AM30</f>
        <v>1853.3999999999999</v>
      </c>
    </row>
    <row r="27" spans="1:39"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c r="AK27" s="20">
        <v>360.3</v>
      </c>
      <c r="AL27" s="20">
        <v>412.1</v>
      </c>
      <c r="AM27" s="31">
        <f>+AI27+AJ27+AK27+AL27</f>
        <v>1450.1999999999998</v>
      </c>
    </row>
    <row r="28" spans="1:39"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c r="AK28" s="20">
        <v>199.6</v>
      </c>
      <c r="AL28" s="20">
        <v>229.2</v>
      </c>
      <c r="AM28" s="31">
        <f>+AI28+AJ28+AK28+AL28</f>
        <v>827.2</v>
      </c>
    </row>
    <row r="29" spans="1:39"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c r="AK29" s="20">
        <v>61.7</v>
      </c>
      <c r="AL29" s="20">
        <v>72.900000000000006</v>
      </c>
      <c r="AM29" s="31">
        <f>+AI29+AJ29+AK29+AL29</f>
        <v>258.5</v>
      </c>
    </row>
    <row r="30" spans="1:39" s="6" customFormat="1">
      <c r="A30" s="52" t="s">
        <v>122</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row>
    <row r="31" spans="1:39"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c r="AL31" s="25">
        <f>+SUM(AL32:AL34)</f>
        <v>568.20000000000005</v>
      </c>
      <c r="AM31" s="25">
        <f>+SUM(AM32:AM34)</f>
        <v>2038.4999999999998</v>
      </c>
    </row>
    <row r="32" spans="1:39"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c r="AL32" s="20">
        <v>154.00000000000009</v>
      </c>
      <c r="AM32" s="31">
        <f>+AI32+AJ32+AK32+AL32</f>
        <v>567.30000000000007</v>
      </c>
    </row>
    <row r="33" spans="1:39"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c r="AL33" s="20">
        <v>266.7</v>
      </c>
      <c r="AM33" s="31">
        <f>+AI33+AJ33+AK33+AL33</f>
        <v>910.89999999999986</v>
      </c>
    </row>
    <row r="34" spans="1:39"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c r="AL34" s="20">
        <v>147.49999999999994</v>
      </c>
      <c r="AM34" s="31">
        <f>+AI34+AJ34+AK34+AL34</f>
        <v>560.29999999999995</v>
      </c>
    </row>
    <row r="35" spans="1:39"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row>
    <row r="36" spans="1:39"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c r="AL36" s="45">
        <v>0.08</v>
      </c>
      <c r="AM36" s="45">
        <v>0.09</v>
      </c>
    </row>
    <row r="37" spans="1:39" s="6" customFormat="1" ht="12.75" customHeight="1">
      <c r="A37" s="16" t="s">
        <v>56</v>
      </c>
      <c r="B37" s="47" t="s">
        <v>74</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row>
    <row r="38" spans="1:39" s="6" customFormat="1" ht="12.75" customHeight="1">
      <c r="A38" s="16" t="s">
        <v>57</v>
      </c>
      <c r="B38" s="47" t="s">
        <v>74</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c r="AL38" s="48">
        <v>0.12</v>
      </c>
      <c r="AM38" s="48">
        <v>0.1</v>
      </c>
    </row>
    <row r="39" spans="1:39"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c r="AL39" s="48">
        <v>0.09</v>
      </c>
      <c r="AM39" s="48">
        <v>0.1</v>
      </c>
    </row>
    <row r="40" spans="1:39" s="6" customFormat="1">
      <c r="A40" s="6" t="s">
        <v>58</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row>
    <row r="41" spans="1:39"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row>
    <row r="42" spans="1:39" s="6" customFormat="1">
      <c r="A42" s="6" t="s">
        <v>13</v>
      </c>
      <c r="B42" s="47" t="s">
        <v>74</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c r="AK42" s="48">
        <v>0.1</v>
      </c>
      <c r="AL42" s="48">
        <v>0.08</v>
      </c>
      <c r="AM42" s="48">
        <v>0.09</v>
      </c>
    </row>
    <row r="43" spans="1:39" s="6" customFormat="1" ht="13.5" customHeight="1">
      <c r="A43" s="6" t="s">
        <v>14</v>
      </c>
      <c r="B43" s="47" t="s">
        <v>74</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c r="AK43" s="48">
        <v>0.05</v>
      </c>
      <c r="AL43" s="48">
        <v>0.01</v>
      </c>
      <c r="AM43" s="48">
        <v>0.05</v>
      </c>
    </row>
    <row r="44" spans="1:39" s="6" customFormat="1">
      <c r="A44" s="6" t="s">
        <v>15</v>
      </c>
      <c r="B44" s="47" t="s">
        <v>74</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c r="AK44" s="48">
        <v>0.03</v>
      </c>
      <c r="AL44" s="48">
        <v>0</v>
      </c>
      <c r="AM44" s="48">
        <v>7.0000000000000007E-2</v>
      </c>
    </row>
    <row r="45" spans="1:39" s="6" customFormat="1">
      <c r="A45" s="52" t="s">
        <v>122</v>
      </c>
      <c r="B45" s="47" t="s">
        <v>74</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row>
    <row r="46" spans="1:39"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row>
    <row r="47" spans="1:39"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c r="AL47" s="48">
        <v>0.09</v>
      </c>
      <c r="AM47" s="48">
        <v>7.0000000000000007E-2</v>
      </c>
    </row>
    <row r="48" spans="1:39"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c r="AL48" s="48">
        <v>0.05</v>
      </c>
      <c r="AM48" s="48">
        <v>0.08</v>
      </c>
    </row>
    <row r="49" spans="1:39"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c r="AL49" s="48">
        <v>0.14000000000000001</v>
      </c>
      <c r="AM49" s="48">
        <v>0.14000000000000001</v>
      </c>
    </row>
    <row r="50" spans="1:39"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row>
    <row r="51" spans="1:39"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c r="AL51" s="44">
        <f>+'Income Statement IFRS'!AL51</f>
        <v>10123</v>
      </c>
      <c r="AM51" s="9">
        <f>AL51</f>
        <v>10123</v>
      </c>
    </row>
    <row r="52" spans="1:39" s="9" customFormat="1" ht="21" customHeight="1">
      <c r="A52" s="56" t="s">
        <v>107</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c r="AL52" s="44">
        <f>+'Income Statement IFRS'!AL52</f>
        <v>13751</v>
      </c>
      <c r="AM52" s="9">
        <f>+AI52+AJ52+AK52+AL52</f>
        <v>52987</v>
      </c>
    </row>
    <row r="53" spans="1:39" s="6" customFormat="1">
      <c r="B53" s="13"/>
      <c r="C53" s="13"/>
      <c r="D53" s="13"/>
      <c r="E53" s="13"/>
      <c r="F53" s="13"/>
      <c r="G53" s="13"/>
      <c r="H53" s="13"/>
      <c r="I53" s="13"/>
      <c r="J53" s="13"/>
      <c r="K53" s="13"/>
      <c r="L53" s="13"/>
      <c r="M53" s="13"/>
      <c r="N53" s="13"/>
      <c r="O53" s="34"/>
      <c r="U53" s="34"/>
      <c r="AA53" s="34"/>
      <c r="AG53" s="34"/>
      <c r="AM53" s="34"/>
    </row>
    <row r="54" spans="1:39"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s="6" customFormat="1" ht="12.75" customHeight="1">
      <c r="A55" s="57" t="s">
        <v>108</v>
      </c>
      <c r="B55" s="13"/>
      <c r="C55" s="13"/>
      <c r="D55" s="13"/>
      <c r="E55" s="13"/>
      <c r="F55" s="13"/>
      <c r="G55" s="13"/>
      <c r="H55" s="13"/>
      <c r="I55" s="13"/>
      <c r="J55" s="13"/>
      <c r="K55" s="13"/>
      <c r="L55" s="13"/>
      <c r="M55" s="13"/>
      <c r="O55" s="34"/>
      <c r="U55" s="34"/>
      <c r="AA55" s="34"/>
      <c r="AG55" s="34"/>
      <c r="AM55" s="34"/>
    </row>
    <row r="56" spans="1:39" s="6" customFormat="1" ht="49.5" customHeight="1">
      <c r="A56" s="69" t="s">
        <v>87</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39" s="6" customFormat="1" ht="62.25" customHeight="1">
      <c r="A57" s="70" t="s">
        <v>86</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sheetData>
  <mergeCells count="2">
    <mergeCell ref="A56:AC56"/>
    <mergeCell ref="A57:AC57"/>
  </mergeCells>
  <phoneticPr fontId="0" type="noConversion"/>
  <printOptions horizontalCentered="1"/>
  <pageMargins left="0.25" right="0.18" top="0.3" bottom="0.36" header="0.23" footer="0.35"/>
  <pageSetup paperSize="9" scale="56" orientation="landscape" r:id="rId1"/>
  <headerFooter alignWithMargins="0"/>
  <ignoredErrors>
    <ignoredError sqref="I8:AG36 AM8 AM10 AM31" 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AM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9" ht="20.25">
      <c r="A1" s="1" t="s">
        <v>96</v>
      </c>
      <c r="B1" s="1"/>
    </row>
    <row r="2" spans="1:39" ht="12.75" customHeight="1">
      <c r="A2" s="2"/>
      <c r="B2" s="2"/>
    </row>
    <row r="3" spans="1:39" ht="12.75" customHeight="1">
      <c r="A3" s="2" t="s">
        <v>43</v>
      </c>
      <c r="B3" s="2"/>
    </row>
    <row r="4" spans="1:39">
      <c r="A4" s="2"/>
      <c r="B4" s="2"/>
    </row>
    <row r="5" spans="1:39">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row>
    <row r="6" spans="1:39" s="5" customFormat="1" ht="21" customHeight="1">
      <c r="A6" s="5" t="s">
        <v>49</v>
      </c>
    </row>
    <row r="7" spans="1:39" s="8" customFormat="1" ht="12.75" customHeight="1">
      <c r="A7" s="19" t="s">
        <v>52</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c r="AL7" s="24">
        <f>+'Income Statement IFRS'!AL10</f>
        <v>563.5</v>
      </c>
      <c r="AM7" s="24">
        <f>+'Income Statement IFRS'!AM10</f>
        <v>2028.3</v>
      </c>
    </row>
    <row r="8" spans="1:39" s="6" customFormat="1" ht="12.75" customHeight="1">
      <c r="A8" s="16" t="s">
        <v>50</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c r="AL8" s="22">
        <v>4.7</v>
      </c>
      <c r="AM8" s="24">
        <f>+SUM(AI8:AL8)</f>
        <v>10.199999999999999</v>
      </c>
    </row>
    <row r="9" spans="1:39" s="6" customFormat="1" ht="12.75" customHeight="1">
      <c r="A9" s="16" t="s">
        <v>93</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c r="AL9" s="24">
        <f>+AL8+AL7</f>
        <v>568.20000000000005</v>
      </c>
      <c r="AM9" s="24">
        <f>+AM8+AM7</f>
        <v>2038.5</v>
      </c>
    </row>
    <row r="10" spans="1:39"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c r="AL10" s="24"/>
      <c r="AM10" s="24"/>
    </row>
    <row r="11" spans="1:39" s="6" customFormat="1" ht="12.75" customHeight="1">
      <c r="A11" s="16" t="s">
        <v>53</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c r="AL11" s="24">
        <f>+'Income Statement IFRS'!AL18</f>
        <v>156.99999999999997</v>
      </c>
      <c r="AM11" s="24">
        <f>+'Income Statement IFRS'!AM18</f>
        <v>500.99999999999994</v>
      </c>
    </row>
    <row r="12" spans="1:39" s="5" customFormat="1" ht="12.75" customHeight="1">
      <c r="A12" s="16" t="s">
        <v>50</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c r="AL12" s="24">
        <f>+AL8</f>
        <v>4.7</v>
      </c>
      <c r="AM12" s="24">
        <f>+AM8</f>
        <v>10.199999999999999</v>
      </c>
    </row>
    <row r="13" spans="1:39" s="5" customFormat="1" ht="12.75" customHeight="1">
      <c r="A13" s="16" t="s">
        <v>71</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c r="AL13" s="24">
        <f>-'Income Statement IFRS'!AL16</f>
        <v>25</v>
      </c>
      <c r="AM13" s="24">
        <f>-'Income Statement IFRS'!AM16</f>
        <v>93.699999999999989</v>
      </c>
    </row>
    <row r="14" spans="1:39" s="16" customFormat="1" ht="12.75" customHeight="1">
      <c r="A14" s="16" t="s">
        <v>51</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c r="AL14" s="22">
        <v>8.3000000000000007</v>
      </c>
      <c r="AM14" s="24">
        <f>+SUM(AI14:AL14)</f>
        <v>36.799999999999997</v>
      </c>
    </row>
    <row r="15" spans="1:39" s="16" customFormat="1" ht="12.75" customHeight="1">
      <c r="A15" s="51" t="s">
        <v>89</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c r="AL15" s="22">
        <v>2.4</v>
      </c>
      <c r="AM15" s="24">
        <f>+SUM(AI15:AL15)</f>
        <v>2.6</v>
      </c>
    </row>
    <row r="16" spans="1:39" s="10" customFormat="1" ht="12.75" customHeight="1">
      <c r="A16" s="16" t="s">
        <v>94</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c r="AL16" s="24">
        <f>SUM(AL11:AL15)</f>
        <v>197.39999999999998</v>
      </c>
      <c r="AM16" s="24">
        <f>SUM(AM11:AM15)</f>
        <v>644.29999999999984</v>
      </c>
    </row>
    <row r="17" spans="1:39" s="6" customFormat="1" ht="21" customHeight="1">
      <c r="A17" s="5" t="s">
        <v>82</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c r="AL17" s="24"/>
      <c r="AM17" s="24"/>
    </row>
    <row r="18" spans="1:39" s="5" customFormat="1" ht="12.75" customHeight="1">
      <c r="A18" s="16" t="s">
        <v>54</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c r="AL18" s="24">
        <f>+'Income Statement IFRS'!AL23</f>
        <v>95.799999999999983</v>
      </c>
      <c r="AM18" s="24">
        <f>+'Income Statement IFRS'!AM23</f>
        <v>334.79999999999995</v>
      </c>
    </row>
    <row r="19" spans="1:39"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c r="AL19" s="24">
        <f>+AL8</f>
        <v>4.7</v>
      </c>
      <c r="AM19" s="24">
        <f>+AM8</f>
        <v>10.199999999999999</v>
      </c>
    </row>
    <row r="20" spans="1:39"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AM20" si="12">+AK13</f>
        <v>25.4</v>
      </c>
      <c r="AL20" s="24">
        <f t="shared" si="12"/>
        <v>25</v>
      </c>
      <c r="AM20" s="24">
        <f t="shared" si="12"/>
        <v>93.699999999999989</v>
      </c>
    </row>
    <row r="21" spans="1:39">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3">+S14</f>
        <v>5.6</v>
      </c>
      <c r="T21" s="24">
        <f t="shared" si="13"/>
        <v>6.1</v>
      </c>
      <c r="U21" s="24">
        <f t="shared" si="13"/>
        <v>24.5</v>
      </c>
      <c r="W21" s="24">
        <f t="shared" ref="W21:X21" si="14">+W14</f>
        <v>4.8</v>
      </c>
      <c r="X21" s="24">
        <f t="shared" si="14"/>
        <v>6.9</v>
      </c>
      <c r="Y21" s="24">
        <f t="shared" ref="Y21:AA21" si="15">+Y14</f>
        <v>5.3</v>
      </c>
      <c r="Z21" s="24">
        <f t="shared" si="15"/>
        <v>3.9</v>
      </c>
      <c r="AA21" s="24">
        <f t="shared" si="15"/>
        <v>20.9</v>
      </c>
      <c r="AC21" s="24">
        <f t="shared" ref="AC21:AD21" si="16">+AC14</f>
        <v>3.8</v>
      </c>
      <c r="AD21" s="24">
        <f t="shared" si="16"/>
        <v>4</v>
      </c>
      <c r="AE21" s="24">
        <f t="shared" ref="AE21:AG21" si="17">+AE14</f>
        <v>6.9</v>
      </c>
      <c r="AF21" s="24">
        <f t="shared" si="17"/>
        <v>6</v>
      </c>
      <c r="AG21" s="24">
        <f t="shared" si="17"/>
        <v>20.7</v>
      </c>
      <c r="AI21" s="24">
        <f t="shared" ref="AI21:AJ21" si="18">+AI14</f>
        <v>5.5</v>
      </c>
      <c r="AJ21" s="24">
        <f t="shared" si="18"/>
        <v>5</v>
      </c>
      <c r="AK21" s="24">
        <f t="shared" ref="AK21:AM21" si="19">+AK14</f>
        <v>18</v>
      </c>
      <c r="AL21" s="24">
        <f t="shared" si="19"/>
        <v>8.3000000000000007</v>
      </c>
      <c r="AM21" s="24">
        <f t="shared" si="19"/>
        <v>36.799999999999997</v>
      </c>
    </row>
    <row r="22" spans="1:39">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0">+S15</f>
        <v>2.5</v>
      </c>
      <c r="T22" s="24">
        <f t="shared" si="20"/>
        <v>3.4</v>
      </c>
      <c r="U22" s="24">
        <f t="shared" si="20"/>
        <v>15.1</v>
      </c>
      <c r="W22" s="24">
        <f t="shared" ref="W22:X22" si="21">+W15</f>
        <v>5</v>
      </c>
      <c r="X22" s="24">
        <f t="shared" si="21"/>
        <v>6.6</v>
      </c>
      <c r="Y22" s="24">
        <f t="shared" ref="Y22:AA22" si="22">+Y15</f>
        <v>7.3</v>
      </c>
      <c r="Z22" s="24">
        <f t="shared" si="22"/>
        <v>1.9</v>
      </c>
      <c r="AA22" s="24">
        <f t="shared" si="22"/>
        <v>20.799999999999997</v>
      </c>
      <c r="AC22" s="24">
        <f t="shared" ref="AC22:AD22" si="23">+AC15</f>
        <v>-0.2</v>
      </c>
      <c r="AD22" s="24">
        <f t="shared" si="23"/>
        <v>2.5</v>
      </c>
      <c r="AE22" s="24">
        <f t="shared" ref="AE22:AG22" si="24">+AE15</f>
        <v>2.5</v>
      </c>
      <c r="AF22" s="24">
        <f t="shared" si="24"/>
        <v>5.0999999999999996</v>
      </c>
      <c r="AG22" s="24">
        <f t="shared" si="24"/>
        <v>9.8999999999999986</v>
      </c>
      <c r="AI22" s="24">
        <f t="shared" ref="AI22:AJ22" si="25">+AI15</f>
        <v>2.2000000000000002</v>
      </c>
      <c r="AJ22" s="24">
        <f t="shared" si="25"/>
        <v>-6.3</v>
      </c>
      <c r="AK22" s="24">
        <f t="shared" ref="AK22:AM22" si="26">+AK15</f>
        <v>4.3</v>
      </c>
      <c r="AL22" s="24">
        <f t="shared" si="26"/>
        <v>2.4</v>
      </c>
      <c r="AM22" s="24">
        <f t="shared" si="26"/>
        <v>2.6</v>
      </c>
    </row>
    <row r="23" spans="1:39">
      <c r="A23" s="54" t="s">
        <v>116</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c r="AL23" s="22">
        <v>0.1</v>
      </c>
      <c r="AM23" s="24">
        <f>+SUM(AI23:AL23)</f>
        <v>-7.4</v>
      </c>
    </row>
    <row r="24" spans="1:39">
      <c r="A24" s="54" t="s">
        <v>104</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c r="AL24" s="22">
        <v>-7.9</v>
      </c>
      <c r="AM24" s="24">
        <f>+SUM(AI24:AL24)</f>
        <v>-46.199999999999996</v>
      </c>
    </row>
    <row r="25" spans="1:39">
      <c r="A25" t="s">
        <v>95</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c r="AL25" s="24">
        <f>SUM(AL18:AL24)</f>
        <v>128.39999999999998</v>
      </c>
      <c r="AM25" s="24">
        <f>SUM(AM18:AM24)</f>
        <v>424.5</v>
      </c>
    </row>
    <row r="29" spans="1:39">
      <c r="N29" s="31"/>
    </row>
  </sheetData>
  <phoneticPr fontId="0" type="noConversion"/>
  <printOptions horizontalCentered="1"/>
  <pageMargins left="0.25" right="0.18" top="1" bottom="1" header="0.5" footer="0.5"/>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M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9" ht="20.25">
      <c r="A1" s="1" t="s">
        <v>40</v>
      </c>
      <c r="B1" s="1"/>
    </row>
    <row r="2" spans="1:39" ht="12.75" customHeight="1">
      <c r="A2" s="2"/>
      <c r="B2" s="2"/>
    </row>
    <row r="3" spans="1:39" ht="12.75" customHeight="1">
      <c r="A3" s="2" t="s">
        <v>43</v>
      </c>
      <c r="B3" s="2"/>
    </row>
    <row r="4" spans="1:39">
      <c r="A4" s="2"/>
      <c r="B4" s="2"/>
    </row>
    <row r="5" spans="1:39">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row>
    <row r="6" spans="1:39" s="5" customFormat="1" ht="21" customHeight="1">
      <c r="A6" s="5" t="s">
        <v>25</v>
      </c>
    </row>
    <row r="7" spans="1:39" s="8" customFormat="1" ht="18" customHeight="1">
      <c r="A7" s="8" t="s">
        <v>80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c r="AL7" s="20">
        <v>1159.3</v>
      </c>
      <c r="AM7" s="28">
        <f>+AL7</f>
        <v>1159.3</v>
      </c>
    </row>
    <row r="8" spans="1:39" s="8" customFormat="1" ht="12.75" customHeight="1">
      <c r="A8" s="8" t="s">
        <v>79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c r="AL8" s="20">
        <v>159.80000000000001</v>
      </c>
      <c r="AM8" s="28">
        <f>+AL8</f>
        <v>159.80000000000001</v>
      </c>
    </row>
    <row r="9" spans="1:39"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c r="AL9" s="20">
        <v>457.8</v>
      </c>
      <c r="AM9" s="28">
        <f>+AL9</f>
        <v>457.8</v>
      </c>
    </row>
    <row r="10" spans="1:39"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c r="AL10" s="20">
        <v>154.4</v>
      </c>
      <c r="AM10" s="28">
        <f>+AL10</f>
        <v>154.4</v>
      </c>
    </row>
    <row r="11" spans="1:39"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c r="AL11" s="25">
        <f>SUM(AL7:AL10)</f>
        <v>1931.3</v>
      </c>
      <c r="AM11" s="25">
        <f>SUM(AM7:AM10)</f>
        <v>1931.3</v>
      </c>
    </row>
    <row r="12" spans="1:39" s="8" customFormat="1" ht="18" customHeight="1">
      <c r="A12" s="53" t="s">
        <v>100</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c r="AL12" s="20">
        <v>107.9</v>
      </c>
      <c r="AM12" s="28">
        <f>+AL12</f>
        <v>107.9</v>
      </c>
    </row>
    <row r="13" spans="1:39" s="6" customFormat="1">
      <c r="A13" s="6" t="s">
        <v>72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c r="AL13" s="20">
        <v>1459.5</v>
      </c>
      <c r="AM13" s="28">
        <f>+AL13</f>
        <v>1459.5</v>
      </c>
    </row>
    <row r="14" spans="1:39"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c r="AL14" s="20">
        <v>142.69999999999999</v>
      </c>
      <c r="AM14" s="28">
        <f>+AL14</f>
        <v>142.69999999999999</v>
      </c>
    </row>
    <row r="15" spans="1:39"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c r="AL15" s="55">
        <f>SUM(AL11:AL14)</f>
        <v>3641.3999999999996</v>
      </c>
      <c r="AM15" s="55">
        <f>SUM(AM11:AM14)</f>
        <v>3641.3999999999996</v>
      </c>
    </row>
    <row r="16" spans="1:39"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c r="AL16" s="25"/>
      <c r="AM16" s="25"/>
    </row>
    <row r="17" spans="1:39" s="16" customFormat="1" ht="18" customHeight="1">
      <c r="A17" s="16" t="s">
        <v>88</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c r="AL17" s="22">
        <v>90.8</v>
      </c>
      <c r="AM17" s="28">
        <f>+AL17</f>
        <v>90.8</v>
      </c>
    </row>
    <row r="18" spans="1:39" s="5" customFormat="1" ht="12.75" customHeight="1">
      <c r="A18" s="16" t="s">
        <v>73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c r="AL18" s="22">
        <v>484.7</v>
      </c>
      <c r="AM18" s="28">
        <f>+AL18</f>
        <v>484.7</v>
      </c>
    </row>
    <row r="19" spans="1:39" s="5" customFormat="1" ht="12.75" customHeight="1">
      <c r="A19" s="52" t="s">
        <v>129</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c r="AL19" s="22">
        <v>25.5</v>
      </c>
      <c r="AM19" s="28">
        <f>+AL19</f>
        <v>25.5</v>
      </c>
    </row>
    <row r="20" spans="1:39" s="5" customFormat="1" ht="12.75" customHeight="1">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c r="AL20" s="66">
        <v>331</v>
      </c>
      <c r="AM20" s="68">
        <f>+AL20</f>
        <v>331</v>
      </c>
    </row>
    <row r="21" spans="1:39" s="6" customFormat="1" ht="12.75" customHeight="1">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c r="AL21" s="23">
        <f>SUM(AL17:AL20)</f>
        <v>932</v>
      </c>
      <c r="AM21" s="23">
        <f>SUM(AM17:AM20)</f>
        <v>932</v>
      </c>
    </row>
    <row r="22" spans="1:39" s="10" customFormat="1" ht="18" customHeight="1">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c r="AL22" s="22">
        <v>38.299999999999997</v>
      </c>
      <c r="AM22" s="28">
        <f>+AL22</f>
        <v>38.299999999999997</v>
      </c>
    </row>
    <row r="23" spans="1:39" s="10" customFormat="1" ht="12.75" customHeight="1">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c r="AL23" s="22">
        <v>290.10000000000002</v>
      </c>
      <c r="AM23" s="28">
        <f>+AL23</f>
        <v>290.10000000000002</v>
      </c>
    </row>
    <row r="24" spans="1:39" s="6" customFormat="1" ht="12.75" customHeight="1">
      <c r="A24" s="6" t="s">
        <v>118</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c r="AL24" s="21">
        <f>2364.8+16.2</f>
        <v>2381</v>
      </c>
      <c r="AM24" s="28">
        <f>+AL24</f>
        <v>2381</v>
      </c>
    </row>
    <row r="25" spans="1:39" s="5" customFormat="1" ht="20.100000000000001" customHeight="1" thickBot="1">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c r="AL25" s="55">
        <f>SUM(AL21:AL24)</f>
        <v>3641.4</v>
      </c>
      <c r="AM25" s="55">
        <f>SUM(AM21:AM24)</f>
        <v>3641.4</v>
      </c>
    </row>
    <row r="26" spans="1:39" ht="13.5" thickTop="1">
      <c r="B26" s="24"/>
    </row>
    <row r="27" spans="1:39">
      <c r="B27" s="24"/>
    </row>
    <row r="28" spans="1:39">
      <c r="B28" s="24"/>
    </row>
  </sheetData>
  <phoneticPr fontId="0" type="noConversion"/>
  <printOptions horizontalCentered="1"/>
  <pageMargins left="0.25" right="0.18" top="1" bottom="1" header="0.5" footer="0.5"/>
  <pageSetup paperSize="9" scale="74" orientation="landscape" r:id="rId1"/>
  <headerFooter alignWithMargins="0"/>
  <ignoredErrors>
    <ignoredError sqref="I21:V21 AA21 I11:AA11 AG11:AG2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M29"/>
  <sheetViews>
    <sheetView showGridLines="0" view="pageBreakPreview" zoomScale="85" zoomScaleNormal="100" zoomScaleSheetLayoutView="85" workbookViewId="0">
      <pane xSplit="1" ySplit="5" topLeftCell="I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9" ht="20.25">
      <c r="A1" s="1" t="s">
        <v>42</v>
      </c>
      <c r="B1" s="1"/>
    </row>
    <row r="2" spans="1:39" ht="12.75" customHeight="1">
      <c r="A2" s="2"/>
      <c r="B2" s="2"/>
    </row>
    <row r="3" spans="1:39" ht="12.75" customHeight="1">
      <c r="A3" s="2" t="s">
        <v>43</v>
      </c>
      <c r="B3" s="2"/>
    </row>
    <row r="4" spans="1:39">
      <c r="A4" s="2"/>
      <c r="B4" s="2"/>
    </row>
    <row r="5" spans="1:39">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row>
    <row r="6" spans="1:39" s="5" customFormat="1" ht="21" customHeight="1">
      <c r="A6" s="16" t="s">
        <v>83</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c r="AL6" s="24">
        <f>+'Income Statement IFRS'!AL23</f>
        <v>95.799999999999983</v>
      </c>
      <c r="AM6" s="24">
        <f t="shared" ref="AM6:AM12" si="5">+SUM(AI6:AL6)</f>
        <v>334.79999999999995</v>
      </c>
    </row>
    <row r="7" spans="1:39" s="5" customFormat="1" ht="12.75" customHeight="1">
      <c r="A7" s="52" t="s">
        <v>123</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c r="AL7" s="24">
        <f>-'Income Statement IFRS'!AL22</f>
        <v>1.8</v>
      </c>
      <c r="AM7" s="24">
        <f t="shared" si="5"/>
        <v>4</v>
      </c>
    </row>
    <row r="8" spans="1:39" s="5" customFormat="1" ht="12.75" customHeight="1">
      <c r="A8" s="16" t="s">
        <v>84</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c r="AL8" s="24">
        <f>SUM(AL6:AL7)</f>
        <v>97.59999999999998</v>
      </c>
      <c r="AM8" s="24">
        <f t="shared" si="5"/>
        <v>338.8</v>
      </c>
    </row>
    <row r="9" spans="1:39" s="8" customFormat="1" ht="12.75" customHeight="1">
      <c r="A9" s="53" t="s">
        <v>111</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c r="AL9" s="20">
        <v>7.8</v>
      </c>
      <c r="AM9" s="24">
        <f t="shared" si="5"/>
        <v>32.700000000000003</v>
      </c>
    </row>
    <row r="10" spans="1:39"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c r="AL10" s="20">
        <v>26.6</v>
      </c>
      <c r="AM10" s="24">
        <f t="shared" si="5"/>
        <v>99.4</v>
      </c>
    </row>
    <row r="11" spans="1:39"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c r="AL11" s="20">
        <v>28.1</v>
      </c>
      <c r="AM11" s="24">
        <f t="shared" si="5"/>
        <v>30.5</v>
      </c>
    </row>
    <row r="12" spans="1:39"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c r="AL12" s="22">
        <v>-63</v>
      </c>
      <c r="AM12" s="24">
        <f t="shared" si="5"/>
        <v>64.899999999999991</v>
      </c>
    </row>
    <row r="13" spans="1:39" s="8" customFormat="1" ht="12.75" customHeight="1">
      <c r="A13" s="11" t="s">
        <v>67</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c r="AL13" s="23">
        <f>SUM(AL8:AL12)</f>
        <v>97.099999999999966</v>
      </c>
      <c r="AM13" s="23">
        <f>SUM(AM8:AM12)</f>
        <v>566.29999999999995</v>
      </c>
    </row>
    <row r="14" spans="1:39" s="6" customFormat="1" ht="21" customHeight="1">
      <c r="A14" s="52" t="s">
        <v>124</v>
      </c>
      <c r="B14" s="71">
        <v>-372.6</v>
      </c>
      <c r="C14" s="71">
        <v>-286.7</v>
      </c>
      <c r="D14" s="58"/>
      <c r="E14" s="71">
        <v>-6.7</v>
      </c>
      <c r="F14" s="71">
        <v>-53.3</v>
      </c>
      <c r="G14" s="71">
        <v>-30.3</v>
      </c>
      <c r="H14" s="71">
        <v>-15.7</v>
      </c>
      <c r="I14" s="72">
        <f>+SUM(E14:H14)</f>
        <v>-106</v>
      </c>
      <c r="J14" s="58"/>
      <c r="K14" s="71">
        <v>-10.3</v>
      </c>
      <c r="L14" s="71">
        <v>-14.3</v>
      </c>
      <c r="M14" s="71">
        <v>-42</v>
      </c>
      <c r="N14" s="71">
        <v>-16</v>
      </c>
      <c r="O14" s="72">
        <f>+SUM(K14:N14)</f>
        <v>-82.6</v>
      </c>
      <c r="P14" s="59"/>
      <c r="Q14" s="71">
        <v>-6.4</v>
      </c>
      <c r="R14" s="71">
        <v>-10.4</v>
      </c>
      <c r="S14" s="71">
        <v>-1.6</v>
      </c>
      <c r="T14" s="71">
        <v>-4.3</v>
      </c>
      <c r="U14" s="72">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c r="AL14" s="60">
        <v>-7.9</v>
      </c>
      <c r="AM14" s="63">
        <f>+SUM(AI14:AL14)</f>
        <v>-40.700000000000003</v>
      </c>
    </row>
    <row r="15" spans="1:39" s="6" customFormat="1" ht="12.75" customHeight="1">
      <c r="A15" s="52" t="s">
        <v>114</v>
      </c>
      <c r="B15" s="71"/>
      <c r="C15" s="71"/>
      <c r="D15" s="58"/>
      <c r="E15" s="71"/>
      <c r="F15" s="71"/>
      <c r="G15" s="71"/>
      <c r="H15" s="71"/>
      <c r="I15" s="72"/>
      <c r="J15" s="58"/>
      <c r="K15" s="71"/>
      <c r="L15" s="71"/>
      <c r="M15" s="71"/>
      <c r="N15" s="71"/>
      <c r="O15" s="72"/>
      <c r="P15" s="59"/>
      <c r="Q15" s="71"/>
      <c r="R15" s="71"/>
      <c r="S15" s="71"/>
      <c r="T15" s="71"/>
      <c r="U15" s="72"/>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c r="AL15" s="60">
        <v>-18</v>
      </c>
      <c r="AM15" s="62">
        <f>+SUM(AI15:AL15)</f>
        <v>-281.5</v>
      </c>
    </row>
    <row r="16" spans="1:39" s="5" customFormat="1" ht="12.75" customHeight="1">
      <c r="A16" s="52" t="s">
        <v>99</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c r="AL16" s="22">
        <v>0.1</v>
      </c>
      <c r="AM16" s="24">
        <f>+SUM(AI16:AL16)</f>
        <v>0.6</v>
      </c>
    </row>
    <row r="17" spans="1:39" s="5" customFormat="1" ht="12.75" customHeight="1">
      <c r="A17" s="52" t="s">
        <v>106</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c r="AL17" s="22">
        <v>21.6</v>
      </c>
      <c r="AM17" s="24">
        <f>+SUM(AI17:AL17)</f>
        <v>107.9</v>
      </c>
    </row>
    <row r="18" spans="1:39" s="5" customFormat="1" ht="12.75" customHeight="1">
      <c r="A18" s="52" t="s">
        <v>133</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c r="AL18" s="22">
        <v>0.1</v>
      </c>
      <c r="AM18" s="24">
        <f>+SUM(AI18:AL18)</f>
        <v>-5.1000000000000005</v>
      </c>
    </row>
    <row r="19" spans="1:39" s="16" customFormat="1" ht="12.75" customHeight="1">
      <c r="A19" s="5" t="s">
        <v>68</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c r="AL19" s="23">
        <f>SUM(AL14:AL18)</f>
        <v>-4.0999999999999961</v>
      </c>
      <c r="AM19" s="23">
        <f>SUM(AM14:AM18)</f>
        <v>-218.79999999999995</v>
      </c>
    </row>
    <row r="20" spans="1:39" s="5" customFormat="1" ht="21" customHeight="1">
      <c r="A20" s="52" t="s">
        <v>125</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c r="AL20" s="22">
        <v>-214</v>
      </c>
      <c r="AM20" s="24">
        <f>+SUM(AI20:AL20)</f>
        <v>-264.7</v>
      </c>
    </row>
    <row r="21" spans="1:39" s="6" customFormat="1" ht="12.75" customHeight="1">
      <c r="A21" s="52" t="s">
        <v>126</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c r="AL21" s="22">
        <v>0</v>
      </c>
      <c r="AM21" s="24">
        <f>+SUM(AI21:AL21)</f>
        <v>-75.100000000000009</v>
      </c>
    </row>
    <row r="22" spans="1:39" s="10" customFormat="1" ht="12.75" customHeight="1">
      <c r="A22" s="52" t="s">
        <v>127</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c r="AL22" s="22">
        <v>18.899999999999999</v>
      </c>
      <c r="AM22" s="24">
        <f>+SUM(AI22:AL22)</f>
        <v>98.699999999999989</v>
      </c>
    </row>
    <row r="23" spans="1:39" s="10" customFormat="1" ht="12.75" customHeight="1">
      <c r="A23" s="52" t="s">
        <v>128</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c r="AL23" s="22">
        <v>-0.4</v>
      </c>
      <c r="AM23" s="24">
        <f>+SUM(AI23:AL23)</f>
        <v>-87.800000000000011</v>
      </c>
    </row>
    <row r="24" spans="1:39" s="6" customFormat="1" ht="12.75" customHeight="1">
      <c r="A24" s="16" t="s">
        <v>48</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c r="AL24" s="22">
        <v>0</v>
      </c>
      <c r="AM24" s="24">
        <f>+SUM(AI24:AL24)</f>
        <v>0</v>
      </c>
    </row>
    <row r="25" spans="1:39" s="5" customFormat="1" ht="12.75" customHeight="1">
      <c r="A25" s="5" t="s">
        <v>69</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c r="AL25" s="25">
        <f>SUM(AL20:AL24)</f>
        <v>-195.5</v>
      </c>
      <c r="AM25" s="25">
        <f>SUM(AM20:AM24)</f>
        <v>-328.90000000000003</v>
      </c>
    </row>
    <row r="26" spans="1:39" ht="21" customHeight="1">
      <c r="A26" t="s">
        <v>77</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c r="AL26" s="21">
        <v>-18.399999999999999</v>
      </c>
      <c r="AM26" s="24">
        <f>+SUM(AI26:AL26)</f>
        <v>-13.600000000000001</v>
      </c>
    </row>
    <row r="27" spans="1:39" ht="12.75" customHeight="1">
      <c r="A27" t="s">
        <v>78</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c r="AL27" s="26">
        <f>+AL26+AL25+AL19+AL13</f>
        <v>-120.90000000000003</v>
      </c>
      <c r="AM27" s="26">
        <f>+AM26+AM25+AM19+AM13</f>
        <v>5</v>
      </c>
    </row>
    <row r="28" spans="1:39">
      <c r="A28" t="s">
        <v>76</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c r="AL28" s="37">
        <f>+AK29</f>
        <v>1280.1999999999998</v>
      </c>
      <c r="AM28" s="37">
        <f>+AI28</f>
        <v>1154.2999999999997</v>
      </c>
    </row>
    <row r="29" spans="1:39" s="3" customFormat="1">
      <c r="A29" s="3" t="s">
        <v>75</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c r="AL29" s="25">
        <f>+AL28+AL27</f>
        <v>1159.2999999999997</v>
      </c>
      <c r="AM29" s="25">
        <f>+AM28+AM27</f>
        <v>1159.2999999999997</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67" orientation="landscape" r:id="rId1"/>
  <headerFooter alignWithMargins="0"/>
  <ignoredErrors>
    <ignoredError sqref="I13:U13 I19:U19 I25:U25 AA13 AA19 AA25 AG13:AG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Sheet'!Zone_d_impression</vt:lpstr>
      <vt:lpstr>'Cash Flow'!Zone_d_impression</vt:lpstr>
      <vt:lpstr>'Income Statement IFRS'!Zone_d_impression</vt:lpstr>
      <vt:lpstr>'Income Statement non-IFRS'!Zone_d_impression</vt:lpstr>
      <vt:lpstr>'Reconciliation non-Adjusted'!Zone_d_impression</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Augustin.BOUZOUD</cp:lastModifiedBy>
  <cp:lastPrinted>2012-02-08T11:06:16Z</cp:lastPrinted>
  <dcterms:created xsi:type="dcterms:W3CDTF">2004-04-28T10:31:38Z</dcterms:created>
  <dcterms:modified xsi:type="dcterms:W3CDTF">2013-02-14T17:22:49Z</dcterms:modified>
</cp:coreProperties>
</file>