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Sheet'!$A$1:$AM$28</definedName>
    <definedName name="_xlnm.Print_Area" localSheetId="4">'Cash Flow'!$A$1:$AM$30</definedName>
    <definedName name="_xlnm.Print_Area" localSheetId="0">'Income Statement IFRS'!$A$1:$AM$57</definedName>
    <definedName name="_xlnm.Print_Area" localSheetId="1">'Income Statement non-IFRS'!$A$1:$AM$57</definedName>
    <definedName name="_xlnm.Print_Area" localSheetId="2">'Reconciliation non-Adjusted'!$A$1:$AM$26</definedName>
  </definedNames>
  <calcPr calcId="125725"/>
</workbook>
</file>

<file path=xl/calcChain.xml><?xml version="1.0" encoding="utf-8"?>
<calcChain xmlns="http://schemas.openxmlformats.org/spreadsheetml/2006/main">
  <c r="AL24" i="4"/>
  <c r="AM28" i="7" l="1"/>
  <c r="AM26"/>
  <c r="AM24"/>
  <c r="AM23"/>
  <c r="AM22"/>
  <c r="AM21"/>
  <c r="AM20"/>
  <c r="AM18"/>
  <c r="AM17"/>
  <c r="AM16"/>
  <c r="AM15"/>
  <c r="AM14"/>
  <c r="AM12"/>
  <c r="AM11"/>
  <c r="AM10"/>
  <c r="AM9"/>
  <c r="AM7"/>
  <c r="AM5"/>
  <c r="AL28"/>
  <c r="AL25"/>
  <c r="AL19"/>
  <c r="AL7"/>
  <c r="AL5"/>
  <c r="AM24" i="4"/>
  <c r="AM23"/>
  <c r="AM22"/>
  <c r="AM20"/>
  <c r="AM19"/>
  <c r="AM18"/>
  <c r="AM17"/>
  <c r="AM14"/>
  <c r="AM13"/>
  <c r="AM12"/>
  <c r="AM10"/>
  <c r="AM9"/>
  <c r="AM8"/>
  <c r="AM7"/>
  <c r="AM5"/>
  <c r="AL21"/>
  <c r="AL25" s="1"/>
  <c r="AL11"/>
  <c r="AL15" s="1"/>
  <c r="AL5"/>
  <c r="AM24" i="8"/>
  <c r="AM23"/>
  <c r="AM15"/>
  <c r="AM22" s="1"/>
  <c r="AM14"/>
  <c r="AM21" s="1"/>
  <c r="AM8"/>
  <c r="AM19" s="1"/>
  <c r="AM5"/>
  <c r="AL22"/>
  <c r="AL21"/>
  <c r="AL19"/>
  <c r="AL13"/>
  <c r="AL20" s="1"/>
  <c r="AL12"/>
  <c r="AL5"/>
  <c r="AM34" i="3"/>
  <c r="AM33"/>
  <c r="AM32"/>
  <c r="AM31"/>
  <c r="AM30"/>
  <c r="AM29"/>
  <c r="AM28"/>
  <c r="AM27"/>
  <c r="AM22"/>
  <c r="AM21"/>
  <c r="AM20"/>
  <c r="AM17"/>
  <c r="AM16"/>
  <c r="AM15"/>
  <c r="AM14"/>
  <c r="AM13"/>
  <c r="AM12"/>
  <c r="AM11"/>
  <c r="AM9"/>
  <c r="AM7"/>
  <c r="AM6"/>
  <c r="AM5"/>
  <c r="AM52" i="6"/>
  <c r="AM51"/>
  <c r="AM34"/>
  <c r="AM33"/>
  <c r="AM32"/>
  <c r="AM30"/>
  <c r="AM29"/>
  <c r="AM28"/>
  <c r="AM27"/>
  <c r="AM22"/>
  <c r="AM21"/>
  <c r="AM20"/>
  <c r="AM17"/>
  <c r="AM16"/>
  <c r="AM13" i="8" s="1"/>
  <c r="AM20" s="1"/>
  <c r="AM15" i="6"/>
  <c r="AM14"/>
  <c r="AM13"/>
  <c r="AM12"/>
  <c r="AM11"/>
  <c r="AM9"/>
  <c r="AM7"/>
  <c r="AM8" s="1"/>
  <c r="AM6"/>
  <c r="AL52" i="3"/>
  <c r="AM52" s="1"/>
  <c r="AL51"/>
  <c r="AM51" s="1"/>
  <c r="AL31"/>
  <c r="AL26"/>
  <c r="AL8"/>
  <c r="AL10" s="1"/>
  <c r="AL18" s="1"/>
  <c r="AL5"/>
  <c r="AL31" i="6"/>
  <c r="AL26"/>
  <c r="AL18"/>
  <c r="AL23" s="1"/>
  <c r="AL24" s="1"/>
  <c r="AM24" s="1"/>
  <c r="AL10"/>
  <c r="AL7" i="8" s="1"/>
  <c r="AL9" s="1"/>
  <c r="AL8" i="6"/>
  <c r="AK24" i="4"/>
  <c r="AM25" i="7" l="1"/>
  <c r="AM11" i="4"/>
  <c r="AM15" s="1"/>
  <c r="AM26" i="3"/>
  <c r="AM8"/>
  <c r="AM10" s="1"/>
  <c r="AM18" s="1"/>
  <c r="AM31" i="6"/>
  <c r="AM26"/>
  <c r="AM10"/>
  <c r="AM18" s="1"/>
  <c r="AM11" i="8" s="1"/>
  <c r="AL18"/>
  <c r="AL25" s="1"/>
  <c r="AL11"/>
  <c r="AL16" s="1"/>
  <c r="AL6" i="7"/>
  <c r="AM19"/>
  <c r="AM21" i="4"/>
  <c r="AM25" s="1"/>
  <c r="AM12" i="8"/>
  <c r="AL19" i="3"/>
  <c r="AL23"/>
  <c r="AL24" s="1"/>
  <c r="AL19" i="6"/>
  <c r="AK28" i="7"/>
  <c r="AK25"/>
  <c r="AK19"/>
  <c r="AK7"/>
  <c r="AK5"/>
  <c r="AK21" i="4"/>
  <c r="AK25" s="1"/>
  <c r="AK11"/>
  <c r="AK15" s="1"/>
  <c r="AK5"/>
  <c r="AK22" i="8"/>
  <c r="AK21"/>
  <c r="AK19"/>
  <c r="AK13"/>
  <c r="AK20" s="1"/>
  <c r="AK12"/>
  <c r="AK5"/>
  <c r="AK52" i="3"/>
  <c r="AK51"/>
  <c r="AK31"/>
  <c r="AK26"/>
  <c r="AK8"/>
  <c r="AK10" s="1"/>
  <c r="AK18" s="1"/>
  <c r="AK5"/>
  <c r="AK31" i="6"/>
  <c r="AK26"/>
  <c r="AK8"/>
  <c r="AK10" s="1"/>
  <c r="AK18" s="1"/>
  <c r="AK11" i="8" s="1"/>
  <c r="AJ28" i="7"/>
  <c r="AJ24" i="4"/>
  <c r="AJ8" i="3"/>
  <c r="AJ10" s="1"/>
  <c r="AJ18" s="1"/>
  <c r="AJ25" i="7"/>
  <c r="AJ19"/>
  <c r="AJ7"/>
  <c r="AJ5"/>
  <c r="AJ21" i="4"/>
  <c r="AJ25" s="1"/>
  <c r="AJ11"/>
  <c r="AJ15" s="1"/>
  <c r="AJ5"/>
  <c r="AJ22" i="8"/>
  <c r="AJ21"/>
  <c r="AJ19"/>
  <c r="AJ13"/>
  <c r="AJ20" s="1"/>
  <c r="AJ12"/>
  <c r="AJ5"/>
  <c r="AJ52" i="3"/>
  <c r="AJ51"/>
  <c r="AJ31"/>
  <c r="AJ26"/>
  <c r="AJ5"/>
  <c r="AJ31" i="6"/>
  <c r="AJ26"/>
  <c r="AJ8"/>
  <c r="AJ10" s="1"/>
  <c r="AJ18" s="1"/>
  <c r="AJ11" i="8" s="1"/>
  <c r="AJ16" s="1"/>
  <c r="AI24" i="4"/>
  <c r="AM23" i="3" l="1"/>
  <c r="AM24" s="1"/>
  <c r="AM19"/>
  <c r="AM19" i="6"/>
  <c r="AM16" i="8"/>
  <c r="AM7"/>
  <c r="AM9" s="1"/>
  <c r="AM23" i="6"/>
  <c r="AM18" i="8" s="1"/>
  <c r="AM25" s="1"/>
  <c r="AL8" i="7"/>
  <c r="AM6"/>
  <c r="AK7" i="8"/>
  <c r="AK9" s="1"/>
  <c r="AK16"/>
  <c r="AK23" i="3"/>
  <c r="AK24" s="1"/>
  <c r="AK19"/>
  <c r="AK23" i="6"/>
  <c r="AK19"/>
  <c r="AJ7" i="8"/>
  <c r="AJ9" s="1"/>
  <c r="AJ19" i="3"/>
  <c r="AJ23"/>
  <c r="AJ24" s="1"/>
  <c r="AJ23" i="6"/>
  <c r="AJ19"/>
  <c r="AI25" i="7"/>
  <c r="AI19"/>
  <c r="AI7"/>
  <c r="AI5"/>
  <c r="AI21" i="4"/>
  <c r="AI25" s="1"/>
  <c r="AI11"/>
  <c r="AI15" s="1"/>
  <c r="AI5"/>
  <c r="AI22" i="8"/>
  <c r="AI21"/>
  <c r="AI19"/>
  <c r="AI13"/>
  <c r="AI20" s="1"/>
  <c r="AI12"/>
  <c r="AI5"/>
  <c r="AI52" i="3"/>
  <c r="AI51"/>
  <c r="AI31"/>
  <c r="AI26"/>
  <c r="AI8"/>
  <c r="AI10" s="1"/>
  <c r="AI18" s="1"/>
  <c r="AI5"/>
  <c r="AI31" i="6"/>
  <c r="AI26"/>
  <c r="AI8"/>
  <c r="AI10" s="1"/>
  <c r="AI18" s="1"/>
  <c r="AI23" s="1"/>
  <c r="AI24" s="1"/>
  <c r="AM8" i="7" l="1"/>
  <c r="AM13" s="1"/>
  <c r="AM27" s="1"/>
  <c r="AM29" s="1"/>
  <c r="AL13"/>
  <c r="AL27" s="1"/>
  <c r="AL29" s="1"/>
  <c r="AK24" i="6"/>
  <c r="AK6" i="7"/>
  <c r="AK8" s="1"/>
  <c r="AK13" s="1"/>
  <c r="AK27" s="1"/>
  <c r="AK29" s="1"/>
  <c r="AK18" i="8"/>
  <c r="AK25" s="1"/>
  <c r="AJ24" i="6"/>
  <c r="AJ18" i="8"/>
  <c r="AJ25" s="1"/>
  <c r="AJ6" i="7"/>
  <c r="AJ8" s="1"/>
  <c r="AJ13" s="1"/>
  <c r="AJ27" s="1"/>
  <c r="AJ29" s="1"/>
  <c r="AI11" i="8"/>
  <c r="AI16" s="1"/>
  <c r="AI7"/>
  <c r="AI9" s="1"/>
  <c r="AI18"/>
  <c r="AI6" i="7"/>
  <c r="AI8" s="1"/>
  <c r="AI13" s="1"/>
  <c r="AI27" s="1"/>
  <c r="AI25" i="8"/>
  <c r="AI23" i="3"/>
  <c r="AI24" s="1"/>
  <c r="AI19"/>
  <c r="AI19" i="6"/>
  <c r="AG19" i="4"/>
  <c r="AF20"/>
  <c r="AG20" s="1"/>
  <c r="AE20"/>
  <c r="AD20"/>
  <c r="AC20"/>
  <c r="AA19"/>
  <c r="Z20"/>
  <c r="Y20"/>
  <c r="X20"/>
  <c r="U19"/>
  <c r="O19"/>
  <c r="I19"/>
  <c r="AG26" i="7"/>
  <c r="AG24"/>
  <c r="AG23"/>
  <c r="AG22"/>
  <c r="AG21"/>
  <c r="AG20"/>
  <c r="AG18"/>
  <c r="AG17"/>
  <c r="AG16"/>
  <c r="AG15"/>
  <c r="AG14"/>
  <c r="AG12"/>
  <c r="AG11"/>
  <c r="AG10"/>
  <c r="AG9"/>
  <c r="AG5"/>
  <c r="AF25"/>
  <c r="AF19"/>
  <c r="AF7"/>
  <c r="AF6"/>
  <c r="AF5"/>
  <c r="AF24" i="4"/>
  <c r="AG24" s="1"/>
  <c r="AG23"/>
  <c r="AG22"/>
  <c r="AG18"/>
  <c r="AG17"/>
  <c r="AG14"/>
  <c r="AG13"/>
  <c r="AG12"/>
  <c r="AG10"/>
  <c r="AG9"/>
  <c r="AG8"/>
  <c r="AG7"/>
  <c r="AG5"/>
  <c r="AF21"/>
  <c r="AF15"/>
  <c r="AF11"/>
  <c r="AF5"/>
  <c r="AG24" i="8"/>
  <c r="AG23"/>
  <c r="AG18"/>
  <c r="AG15"/>
  <c r="AG22" s="1"/>
  <c r="AG14"/>
  <c r="AG21" s="1"/>
  <c r="AG13"/>
  <c r="AG20" s="1"/>
  <c r="AG11"/>
  <c r="AG8"/>
  <c r="AG12" s="1"/>
  <c r="AG7"/>
  <c r="AG9" s="1"/>
  <c r="AG5"/>
  <c r="AF22"/>
  <c r="AF21"/>
  <c r="AF19"/>
  <c r="AF18"/>
  <c r="AF13"/>
  <c r="AF20" s="1"/>
  <c r="AF12"/>
  <c r="AF11"/>
  <c r="AF16" s="1"/>
  <c r="AF9"/>
  <c r="AF7"/>
  <c r="AF5"/>
  <c r="AF26" i="3"/>
  <c r="AG34"/>
  <c r="AG33"/>
  <c r="AG32"/>
  <c r="AG31" s="1"/>
  <c r="AG30"/>
  <c r="AG29"/>
  <c r="AG28"/>
  <c r="AG27"/>
  <c r="AG26" s="1"/>
  <c r="AG22"/>
  <c r="AG21"/>
  <c r="AG20"/>
  <c r="AG17"/>
  <c r="AG16"/>
  <c r="AG15"/>
  <c r="AG14"/>
  <c r="AG13"/>
  <c r="AG12"/>
  <c r="AG11"/>
  <c r="AG9"/>
  <c r="AG7"/>
  <c r="AG8" s="1"/>
  <c r="AG10" s="1"/>
  <c r="AG18" s="1"/>
  <c r="AG6"/>
  <c r="AG5"/>
  <c r="AF52"/>
  <c r="AF51"/>
  <c r="AG51" s="1"/>
  <c r="AF31"/>
  <c r="AF8"/>
  <c r="AF10" s="1"/>
  <c r="AF18" s="1"/>
  <c r="AF5"/>
  <c r="AG21" i="4" l="1"/>
  <c r="AG25" i="7"/>
  <c r="AG19"/>
  <c r="AF8"/>
  <c r="AG25" i="4"/>
  <c r="AF25"/>
  <c r="AG11"/>
  <c r="AG15" s="1"/>
  <c r="AG16" i="8"/>
  <c r="AF25"/>
  <c r="AG19"/>
  <c r="AG25" s="1"/>
  <c r="AF23" i="3"/>
  <c r="AF24" s="1"/>
  <c r="AF19"/>
  <c r="AG23"/>
  <c r="AG24" s="1"/>
  <c r="AG19"/>
  <c r="AF31" i="6"/>
  <c r="AF26"/>
  <c r="AF10"/>
  <c r="AF18" s="1"/>
  <c r="AF23" s="1"/>
  <c r="AF24" s="1"/>
  <c r="AG24" s="1"/>
  <c r="AF8"/>
  <c r="AG52"/>
  <c r="AG51"/>
  <c r="AG34"/>
  <c r="AG33"/>
  <c r="AG32"/>
  <c r="AG31" s="1"/>
  <c r="AG30"/>
  <c r="AG29"/>
  <c r="AG28"/>
  <c r="AG27"/>
  <c r="AG26" s="1"/>
  <c r="AG22"/>
  <c r="AG21"/>
  <c r="AG20"/>
  <c r="AG17"/>
  <c r="AG16"/>
  <c r="AG15"/>
  <c r="AG14"/>
  <c r="AG13"/>
  <c r="AG12"/>
  <c r="AG11"/>
  <c r="AG9"/>
  <c r="AG7"/>
  <c r="AG8" s="1"/>
  <c r="AG6"/>
  <c r="AF13" i="7" l="1"/>
  <c r="AF27" s="1"/>
  <c r="AG10" i="6"/>
  <c r="AG18" s="1"/>
  <c r="AG19" s="1"/>
  <c r="AF19"/>
  <c r="AE25" i="7"/>
  <c r="AE19"/>
  <c r="AE7"/>
  <c r="AE6"/>
  <c r="AE5"/>
  <c r="AE24" i="4"/>
  <c r="AE21"/>
  <c r="AE8" i="7" l="1"/>
  <c r="AE13" s="1"/>
  <c r="AE27" s="1"/>
  <c r="AG23" i="6"/>
  <c r="AE25" i="4"/>
  <c r="AE11"/>
  <c r="AE15" s="1"/>
  <c r="AE5"/>
  <c r="AE23" i="8"/>
  <c r="AE22" l="1"/>
  <c r="AE21"/>
  <c r="AE19"/>
  <c r="AE18"/>
  <c r="AE13"/>
  <c r="AE20" s="1"/>
  <c r="AE12"/>
  <c r="AE11"/>
  <c r="AE7"/>
  <c r="AE9" s="1"/>
  <c r="AE5"/>
  <c r="AE52" i="3"/>
  <c r="AE51"/>
  <c r="AE31"/>
  <c r="AE26"/>
  <c r="AE8"/>
  <c r="AE10" s="1"/>
  <c r="AE18" s="1"/>
  <c r="AE5"/>
  <c r="AE16" i="8" l="1"/>
  <c r="AE25"/>
  <c r="AE19" i="3"/>
  <c r="AE23"/>
  <c r="AE24" s="1"/>
  <c r="AE31" i="6" l="1"/>
  <c r="AE26"/>
  <c r="AE8"/>
  <c r="AE10" s="1"/>
  <c r="AE18" s="1"/>
  <c r="AE23" s="1"/>
  <c r="AE24" s="1"/>
  <c r="AD24" i="4"/>
  <c r="AA31" i="6"/>
  <c r="AD26"/>
  <c r="AD25" i="7"/>
  <c r="AD19"/>
  <c r="AD7"/>
  <c r="AD5"/>
  <c r="AD11" i="4"/>
  <c r="AE19" i="6" l="1"/>
  <c r="AD21" i="4" l="1"/>
  <c r="AD25" s="1"/>
  <c r="AD15"/>
  <c r="AD5"/>
  <c r="AD22" i="8"/>
  <c r="AD21"/>
  <c r="AD19"/>
  <c r="AD13"/>
  <c r="AD20" s="1"/>
  <c r="AD12"/>
  <c r="AD5"/>
  <c r="AD52" i="3" l="1"/>
  <c r="AD51"/>
  <c r="AD31"/>
  <c r="AD26"/>
  <c r="AD8"/>
  <c r="AD10" s="1"/>
  <c r="AD18" s="1"/>
  <c r="AD5"/>
  <c r="AD23" l="1"/>
  <c r="AD24" s="1"/>
  <c r="AD19"/>
  <c r="AD31" i="6" l="1"/>
  <c r="AD8"/>
  <c r="AD10" s="1"/>
  <c r="AD7" i="8" s="1"/>
  <c r="AD9" s="1"/>
  <c r="AD18" i="6" l="1"/>
  <c r="AA15" i="7"/>
  <c r="AC24" i="4"/>
  <c r="AC22" i="8"/>
  <c r="AC21"/>
  <c r="AC19"/>
  <c r="AC18"/>
  <c r="AC13"/>
  <c r="AC20" s="1"/>
  <c r="AC12"/>
  <c r="AC11"/>
  <c r="AC7"/>
  <c r="AC9" s="1"/>
  <c r="AD19" i="6" l="1"/>
  <c r="AD11" i="8"/>
  <c r="AD16" s="1"/>
  <c r="AD23" i="6"/>
  <c r="AC25" i="8"/>
  <c r="AC16"/>
  <c r="AC52" i="3"/>
  <c r="AG52" s="1"/>
  <c r="AC51"/>
  <c r="Z24" i="4"/>
  <c r="AD24" i="6" l="1"/>
  <c r="AD6" i="7"/>
  <c r="AD8" s="1"/>
  <c r="AD13" s="1"/>
  <c r="AD27" s="1"/>
  <c r="AD18" i="8"/>
  <c r="AD25" s="1"/>
  <c r="AC25" i="7"/>
  <c r="AC19"/>
  <c r="AC7"/>
  <c r="AG7" s="1"/>
  <c r="AC5"/>
  <c r="AC5" i="4"/>
  <c r="AC5" i="8"/>
  <c r="AC5" i="3"/>
  <c r="AC31" i="6"/>
  <c r="AC26"/>
  <c r="AC8"/>
  <c r="AC10" s="1"/>
  <c r="AC18" s="1"/>
  <c r="AC31" i="3"/>
  <c r="AC26"/>
  <c r="AC10"/>
  <c r="AC18" s="1"/>
  <c r="AC8"/>
  <c r="AC21" i="4"/>
  <c r="AC25" s="1"/>
  <c r="AC11"/>
  <c r="AC15" s="1"/>
  <c r="A21" i="8"/>
  <c r="A20"/>
  <c r="A19"/>
  <c r="AC23" i="6" l="1"/>
  <c r="AC19"/>
  <c r="AC19" i="3"/>
  <c r="AC23"/>
  <c r="AC24" s="1"/>
  <c r="AA5" i="7"/>
  <c r="AA26"/>
  <c r="AA24"/>
  <c r="AA23"/>
  <c r="AA22"/>
  <c r="AA21"/>
  <c r="AA20"/>
  <c r="AA18"/>
  <c r="AA17"/>
  <c r="AA16"/>
  <c r="AA14"/>
  <c r="AA12"/>
  <c r="AA11"/>
  <c r="AA10"/>
  <c r="AA9"/>
  <c r="Z5"/>
  <c r="Y5"/>
  <c r="Z25"/>
  <c r="Z19"/>
  <c r="Z7"/>
  <c r="AA5" i="4"/>
  <c r="AA24"/>
  <c r="AA23"/>
  <c r="AA22"/>
  <c r="AA20"/>
  <c r="AA18"/>
  <c r="AA17"/>
  <c r="AA14"/>
  <c r="AA13"/>
  <c r="AA12"/>
  <c r="AA10"/>
  <c r="AA9"/>
  <c r="AA8"/>
  <c r="AA7"/>
  <c r="Z5"/>
  <c r="Y5"/>
  <c r="Z21"/>
  <c r="Z25" s="1"/>
  <c r="Z15"/>
  <c r="Z11"/>
  <c r="AA5" i="8"/>
  <c r="AA23"/>
  <c r="AA24"/>
  <c r="AA15"/>
  <c r="AA22" s="1"/>
  <c r="AA14"/>
  <c r="AA21" s="1"/>
  <c r="AA8"/>
  <c r="AA19" s="1"/>
  <c r="Z5"/>
  <c r="Y5"/>
  <c r="Z22"/>
  <c r="Z21"/>
  <c r="Z19"/>
  <c r="Z13"/>
  <c r="Z20" s="1"/>
  <c r="Z12"/>
  <c r="AA5" i="3"/>
  <c r="Z5"/>
  <c r="Y5"/>
  <c r="AA34"/>
  <c r="AA33"/>
  <c r="AA32"/>
  <c r="AA31" s="1"/>
  <c r="AA30"/>
  <c r="AA29"/>
  <c r="AA28"/>
  <c r="AA27"/>
  <c r="AA26" s="1"/>
  <c r="AA22"/>
  <c r="AA21"/>
  <c r="AA20"/>
  <c r="AA17"/>
  <c r="AA16"/>
  <c r="AA15"/>
  <c r="AA14"/>
  <c r="AA13"/>
  <c r="AA12"/>
  <c r="AA11"/>
  <c r="AA9"/>
  <c r="AA7"/>
  <c r="AA6"/>
  <c r="Z52"/>
  <c r="Z51"/>
  <c r="AA51" s="1"/>
  <c r="Z31"/>
  <c r="Z26"/>
  <c r="Z8"/>
  <c r="Z10" s="1"/>
  <c r="Z18" s="1"/>
  <c r="AA51" i="6"/>
  <c r="AA34"/>
  <c r="AA33"/>
  <c r="AA32"/>
  <c r="AA30"/>
  <c r="AA29"/>
  <c r="AA28"/>
  <c r="AA27"/>
  <c r="AA26" s="1"/>
  <c r="AA22"/>
  <c r="AA21"/>
  <c r="AA20"/>
  <c r="AA17"/>
  <c r="AA16"/>
  <c r="AA13" i="8" s="1"/>
  <c r="AA20" s="1"/>
  <c r="AA15" i="6"/>
  <c r="AA14"/>
  <c r="AA13"/>
  <c r="AA12"/>
  <c r="AA11"/>
  <c r="AA9"/>
  <c r="AA7"/>
  <c r="AA6"/>
  <c r="Z31"/>
  <c r="Z26"/>
  <c r="Z8"/>
  <c r="Z10" s="1"/>
  <c r="Y52" i="3"/>
  <c r="Y51"/>
  <c r="Y24" i="4"/>
  <c r="Y25" i="7"/>
  <c r="Y19"/>
  <c r="Y7"/>
  <c r="Y21" i="4"/>
  <c r="Y25" s="1"/>
  <c r="Y11"/>
  <c r="Y15" s="1"/>
  <c r="Y22" i="8"/>
  <c r="Y21"/>
  <c r="Y19"/>
  <c r="Y13"/>
  <c r="Y20" s="1"/>
  <c r="Y12"/>
  <c r="Y31" i="3"/>
  <c r="Y26"/>
  <c r="Y8"/>
  <c r="Y10" s="1"/>
  <c r="Y18" s="1"/>
  <c r="Y31" i="6"/>
  <c r="Y26"/>
  <c r="Y8"/>
  <c r="Y10" s="1"/>
  <c r="X24" i="4"/>
  <c r="AA11" l="1"/>
  <c r="AA15" s="1"/>
  <c r="AA21"/>
  <c r="AA25" s="1"/>
  <c r="AA19" i="7"/>
  <c r="AC24" i="6"/>
  <c r="AC6" i="7"/>
  <c r="AA52" i="3"/>
  <c r="AA25" i="7"/>
  <c r="Z18" i="6"/>
  <c r="Z11" i="8" s="1"/>
  <c r="Z16" s="1"/>
  <c r="Z7"/>
  <c r="Z9" s="1"/>
  <c r="AA8" i="6"/>
  <c r="AA10" s="1"/>
  <c r="AA8" i="3"/>
  <c r="AA10" s="1"/>
  <c r="AA18" s="1"/>
  <c r="AA12" i="8"/>
  <c r="Z23" i="6"/>
  <c r="Z19"/>
  <c r="Z19" i="3"/>
  <c r="Z23"/>
  <c r="Z24" s="1"/>
  <c r="Y18" i="6"/>
  <c r="Y7" i="8"/>
  <c r="Y9" s="1"/>
  <c r="Y19" i="3"/>
  <c r="Y23"/>
  <c r="Y24" s="1"/>
  <c r="X52" i="6"/>
  <c r="X51"/>
  <c r="W51"/>
  <c r="AC8" i="7" l="1"/>
  <c r="AG6"/>
  <c r="AA23" i="3"/>
  <c r="AA24" s="1"/>
  <c r="AA19"/>
  <c r="Z24" i="6"/>
  <c r="AA24" s="1"/>
  <c r="Z18" i="8"/>
  <c r="Z25" s="1"/>
  <c r="Z6" i="7"/>
  <c r="Z8" s="1"/>
  <c r="Z13" s="1"/>
  <c r="Z27" s="1"/>
  <c r="AA18" i="6"/>
  <c r="AA7" i="8"/>
  <c r="AA9" s="1"/>
  <c r="Y19" i="6"/>
  <c r="Y11" i="8"/>
  <c r="Y16" s="1"/>
  <c r="Y23" i="6"/>
  <c r="X25" i="7"/>
  <c r="X19"/>
  <c r="X7"/>
  <c r="X21" i="4"/>
  <c r="X25" s="1"/>
  <c r="X11"/>
  <c r="X15" s="1"/>
  <c r="X22" i="8"/>
  <c r="X21"/>
  <c r="X19"/>
  <c r="X13"/>
  <c r="X20" s="1"/>
  <c r="X12"/>
  <c r="X31" i="3"/>
  <c r="X26"/>
  <c r="X8"/>
  <c r="X10" s="1"/>
  <c r="X18" s="1"/>
  <c r="X31" i="6"/>
  <c r="X26"/>
  <c r="X8"/>
  <c r="X10" s="1"/>
  <c r="W52"/>
  <c r="AA52" s="1"/>
  <c r="W24" i="4"/>
  <c r="AC13" i="7" l="1"/>
  <c r="AC27" s="1"/>
  <c r="AG8"/>
  <c r="AG13" s="1"/>
  <c r="AG27" s="1"/>
  <c r="AA11" i="8"/>
  <c r="AA16" s="1"/>
  <c r="AA23" i="6"/>
  <c r="AA18" i="8" s="1"/>
  <c r="AA25" s="1"/>
  <c r="AA19" i="6"/>
  <c r="Y24"/>
  <c r="Y6" i="7"/>
  <c r="Y8" s="1"/>
  <c r="Y13" s="1"/>
  <c r="Y27" s="1"/>
  <c r="Y18" i="8"/>
  <c r="Y25" s="1"/>
  <c r="X19" i="3"/>
  <c r="X23"/>
  <c r="X24" s="1"/>
  <c r="X7" i="8"/>
  <c r="X9" s="1"/>
  <c r="X18" i="6"/>
  <c r="W25" i="7"/>
  <c r="W19"/>
  <c r="W7"/>
  <c r="AA7" s="1"/>
  <c r="W21" i="4"/>
  <c r="W25" s="1"/>
  <c r="W11"/>
  <c r="W15" s="1"/>
  <c r="W22" i="8"/>
  <c r="W21"/>
  <c r="W19"/>
  <c r="W13"/>
  <c r="W20" s="1"/>
  <c r="W12"/>
  <c r="W31" i="3"/>
  <c r="W26"/>
  <c r="W8"/>
  <c r="W10" s="1"/>
  <c r="W18" s="1"/>
  <c r="W31" i="6"/>
  <c r="W26"/>
  <c r="W8"/>
  <c r="W10" s="1"/>
  <c r="T24" i="4"/>
  <c r="U26" i="7"/>
  <c r="U24"/>
  <c r="U23"/>
  <c r="U22"/>
  <c r="U21"/>
  <c r="U20"/>
  <c r="U25" s="1"/>
  <c r="U18"/>
  <c r="U17"/>
  <c r="U16"/>
  <c r="U14"/>
  <c r="U19" s="1"/>
  <c r="U12"/>
  <c r="U11"/>
  <c r="U10"/>
  <c r="U9"/>
  <c r="T25"/>
  <c r="T19"/>
  <c r="T7"/>
  <c r="U24" i="4"/>
  <c r="U23"/>
  <c r="U22"/>
  <c r="U20"/>
  <c r="U18"/>
  <c r="U17"/>
  <c r="U14"/>
  <c r="U13"/>
  <c r="U12"/>
  <c r="U10"/>
  <c r="U9"/>
  <c r="U8"/>
  <c r="U7"/>
  <c r="U11" s="1"/>
  <c r="U15" s="1"/>
  <c r="T21"/>
  <c r="T11"/>
  <c r="T15" s="1"/>
  <c r="I24" i="6"/>
  <c r="U23" i="8"/>
  <c r="U24"/>
  <c r="U15"/>
  <c r="U22" s="1"/>
  <c r="U14"/>
  <c r="U21" s="1"/>
  <c r="U8"/>
  <c r="U19" s="1"/>
  <c r="T22"/>
  <c r="T21"/>
  <c r="T19"/>
  <c r="T13"/>
  <c r="T20" s="1"/>
  <c r="T12"/>
  <c r="U34" i="6"/>
  <c r="U33"/>
  <c r="U32"/>
  <c r="U31"/>
  <c r="U30"/>
  <c r="U29"/>
  <c r="U28"/>
  <c r="U27"/>
  <c r="U26" s="1"/>
  <c r="U22"/>
  <c r="U21"/>
  <c r="U20"/>
  <c r="U17"/>
  <c r="U16"/>
  <c r="U13" i="8" s="1"/>
  <c r="U20" s="1"/>
  <c r="U15" i="6"/>
  <c r="U14"/>
  <c r="U13"/>
  <c r="U12"/>
  <c r="U11"/>
  <c r="U9"/>
  <c r="U7"/>
  <c r="U6"/>
  <c r="U52" i="3"/>
  <c r="U52" i="6" s="1"/>
  <c r="U51" i="3"/>
  <c r="U51" i="6" s="1"/>
  <c r="U34" i="3"/>
  <c r="U33"/>
  <c r="U32"/>
  <c r="U30"/>
  <c r="U29"/>
  <c r="U28"/>
  <c r="U27"/>
  <c r="U22"/>
  <c r="U21"/>
  <c r="U20"/>
  <c r="U17"/>
  <c r="U16"/>
  <c r="U15"/>
  <c r="U14"/>
  <c r="U13"/>
  <c r="U12"/>
  <c r="U11"/>
  <c r="U9"/>
  <c r="U7"/>
  <c r="U6"/>
  <c r="T31"/>
  <c r="T26"/>
  <c r="T8"/>
  <c r="T10" s="1"/>
  <c r="T18" s="1"/>
  <c r="T52" i="6"/>
  <c r="T51"/>
  <c r="T31"/>
  <c r="T26"/>
  <c r="T8"/>
  <c r="T10" s="1"/>
  <c r="T18" s="1"/>
  <c r="T11" i="8" s="1"/>
  <c r="S52" i="6"/>
  <c r="S51"/>
  <c r="S24" i="4"/>
  <c r="U21" l="1"/>
  <c r="U25" s="1"/>
  <c r="T16" i="8"/>
  <c r="U31" i="3"/>
  <c r="X19" i="6"/>
  <c r="X11" i="8"/>
  <c r="X16" s="1"/>
  <c r="X23" i="6"/>
  <c r="W19" i="3"/>
  <c r="W23"/>
  <c r="W24" s="1"/>
  <c r="W7" i="8"/>
  <c r="W9" s="1"/>
  <c r="W18" i="6"/>
  <c r="U26" i="3"/>
  <c r="T25" i="4"/>
  <c r="U8" i="3"/>
  <c r="U10" s="1"/>
  <c r="U18" s="1"/>
  <c r="U19" s="1"/>
  <c r="U8" i="6"/>
  <c r="U10" s="1"/>
  <c r="T7" i="8"/>
  <c r="T9" s="1"/>
  <c r="U12"/>
  <c r="T19" i="6"/>
  <c r="T23"/>
  <c r="T23" i="3"/>
  <c r="T24" s="1"/>
  <c r="T19"/>
  <c r="U23"/>
  <c r="U24" s="1"/>
  <c r="S25" i="7"/>
  <c r="S19"/>
  <c r="S7"/>
  <c r="S25" i="4"/>
  <c r="S21"/>
  <c r="S11"/>
  <c r="S15" s="1"/>
  <c r="S22" i="8"/>
  <c r="S21"/>
  <c r="S19"/>
  <c r="S13"/>
  <c r="S20" s="1"/>
  <c r="S12"/>
  <c r="S31" i="3"/>
  <c r="S26"/>
  <c r="S8"/>
  <c r="S10" s="1"/>
  <c r="S18" s="1"/>
  <c r="S31" i="6"/>
  <c r="S26"/>
  <c r="S8"/>
  <c r="S10" s="1"/>
  <c r="X24" l="1"/>
  <c r="X6" i="7"/>
  <c r="X8" s="1"/>
  <c r="X13" s="1"/>
  <c r="X27" s="1"/>
  <c r="X18" i="8"/>
  <c r="X25" s="1"/>
  <c r="W19" i="6"/>
  <c r="W11" i="8"/>
  <c r="W16" s="1"/>
  <c r="W23" i="6"/>
  <c r="U18"/>
  <c r="U7" i="8"/>
  <c r="U9" s="1"/>
  <c r="T24" i="6"/>
  <c r="U24" s="1"/>
  <c r="T18" i="8"/>
  <c r="T25" s="1"/>
  <c r="T6" i="7"/>
  <c r="S7" i="8"/>
  <c r="S9" s="1"/>
  <c r="S18" i="6"/>
  <c r="R25" i="7"/>
  <c r="R19"/>
  <c r="R7"/>
  <c r="R21" i="4"/>
  <c r="R25" s="1"/>
  <c r="R11"/>
  <c r="R15" s="1"/>
  <c r="R22" i="8"/>
  <c r="R21"/>
  <c r="R19"/>
  <c r="R13"/>
  <c r="R20" s="1"/>
  <c r="R12"/>
  <c r="R31" i="3"/>
  <c r="R26"/>
  <c r="R8"/>
  <c r="R10" s="1"/>
  <c r="R18" s="1"/>
  <c r="R52" i="6"/>
  <c r="R51"/>
  <c r="R31"/>
  <c r="R26"/>
  <c r="R8"/>
  <c r="R10" s="1"/>
  <c r="R18" s="1"/>
  <c r="Q25" i="7"/>
  <c r="Q19"/>
  <c r="Q7"/>
  <c r="U7" s="1"/>
  <c r="Q21" i="4"/>
  <c r="Q25" s="1"/>
  <c r="Q11"/>
  <c r="Q15" s="1"/>
  <c r="Q19" i="8"/>
  <c r="Q13"/>
  <c r="Q20" s="1"/>
  <c r="Q21"/>
  <c r="Q22"/>
  <c r="Q12"/>
  <c r="Q31" i="3"/>
  <c r="Q26"/>
  <c r="Q8"/>
  <c r="Q10" s="1"/>
  <c r="Q18" s="1"/>
  <c r="Q52" i="6"/>
  <c r="Q51"/>
  <c r="Q31"/>
  <c r="Q26"/>
  <c r="Q8"/>
  <c r="Q10"/>
  <c r="N25" i="7"/>
  <c r="N19"/>
  <c r="N7"/>
  <c r="O26"/>
  <c r="O20"/>
  <c r="O21"/>
  <c r="O22"/>
  <c r="O23"/>
  <c r="O24"/>
  <c r="O14"/>
  <c r="O16"/>
  <c r="O17"/>
  <c r="O18"/>
  <c r="O19"/>
  <c r="O9"/>
  <c r="O10"/>
  <c r="O12"/>
  <c r="N21" i="4"/>
  <c r="N25" s="1"/>
  <c r="N11"/>
  <c r="N15" s="1"/>
  <c r="O17"/>
  <c r="O18"/>
  <c r="O20"/>
  <c r="O21" s="1"/>
  <c r="O22"/>
  <c r="O23"/>
  <c r="O24"/>
  <c r="O7"/>
  <c r="O8"/>
  <c r="O9"/>
  <c r="O10"/>
  <c r="O11"/>
  <c r="O12"/>
  <c r="O13"/>
  <c r="O14"/>
  <c r="O15"/>
  <c r="N19" i="8"/>
  <c r="N13"/>
  <c r="N20" s="1"/>
  <c r="N21"/>
  <c r="N22"/>
  <c r="N12"/>
  <c r="O20" i="6"/>
  <c r="O21"/>
  <c r="O8" i="8"/>
  <c r="O19" s="1"/>
  <c r="O14"/>
  <c r="O21" s="1"/>
  <c r="O15"/>
  <c r="O22" s="1"/>
  <c r="O24"/>
  <c r="O23"/>
  <c r="O12"/>
  <c r="O52" i="3"/>
  <c r="O52" i="6" s="1"/>
  <c r="O51" i="3"/>
  <c r="O51" i="6" s="1"/>
  <c r="N52"/>
  <c r="N51"/>
  <c r="O34" i="3"/>
  <c r="O33"/>
  <c r="O32"/>
  <c r="O30"/>
  <c r="O29"/>
  <c r="O28"/>
  <c r="O27"/>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I22" s="1"/>
  <c r="A22"/>
  <c r="M22"/>
  <c r="L22"/>
  <c r="K22"/>
  <c r="H22"/>
  <c r="G22"/>
  <c r="F22"/>
  <c r="E22"/>
  <c r="C22"/>
  <c r="B22"/>
  <c r="M19"/>
  <c r="M13"/>
  <c r="M20" s="1"/>
  <c r="M21"/>
  <c r="K19"/>
  <c r="K13"/>
  <c r="K20" s="1"/>
  <c r="K21"/>
  <c r="L19"/>
  <c r="L13"/>
  <c r="L20" s="1"/>
  <c r="L21"/>
  <c r="I8"/>
  <c r="I19" s="1"/>
  <c r="I14"/>
  <c r="I21" s="1"/>
  <c r="I24"/>
  <c r="I23"/>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8"/>
  <c r="I14"/>
  <c r="I19" s="1"/>
  <c r="I16"/>
  <c r="I17"/>
  <c r="I26"/>
  <c r="I20"/>
  <c r="I21"/>
  <c r="I22"/>
  <c r="I23"/>
  <c r="I24"/>
  <c r="B8" i="6"/>
  <c r="B10" s="1"/>
  <c r="B18" s="1"/>
  <c r="B7" i="7"/>
  <c r="B11"/>
  <c r="B25"/>
  <c r="B19"/>
  <c r="C8" i="6"/>
  <c r="C10" s="1"/>
  <c r="C18" s="1"/>
  <c r="C15"/>
  <c r="C7" i="7"/>
  <c r="C11"/>
  <c r="C25"/>
  <c r="C19"/>
  <c r="K19"/>
  <c r="K8" i="6"/>
  <c r="K10" s="1"/>
  <c r="K18" s="1"/>
  <c r="K7" i="7"/>
  <c r="K11"/>
  <c r="O11" s="1"/>
  <c r="K25"/>
  <c r="L19"/>
  <c r="L8" i="6"/>
  <c r="L10" s="1"/>
  <c r="L18" s="1"/>
  <c r="L7" i="7"/>
  <c r="L25"/>
  <c r="M19"/>
  <c r="M8" i="6"/>
  <c r="M10" s="1"/>
  <c r="M7" i="7"/>
  <c r="M25"/>
  <c r="F19"/>
  <c r="F25"/>
  <c r="E25"/>
  <c r="E19"/>
  <c r="G19"/>
  <c r="G25"/>
  <c r="H19"/>
  <c r="H25"/>
  <c r="K7" i="4"/>
  <c r="G7"/>
  <c r="B7"/>
  <c r="B11" s="1"/>
  <c r="B15" s="1"/>
  <c r="C7"/>
  <c r="E7"/>
  <c r="F7"/>
  <c r="I8"/>
  <c r="H7"/>
  <c r="L7"/>
  <c r="L11" s="1"/>
  <c r="L15" s="1"/>
  <c r="M7"/>
  <c r="M11"/>
  <c r="M15" s="1"/>
  <c r="K11"/>
  <c r="K15" s="1"/>
  <c r="I7"/>
  <c r="I9"/>
  <c r="I10"/>
  <c r="I12"/>
  <c r="I13"/>
  <c r="I14"/>
  <c r="H11"/>
  <c r="H15" s="1"/>
  <c r="G11"/>
  <c r="G15" s="1"/>
  <c r="F11"/>
  <c r="F15" s="1"/>
  <c r="E11"/>
  <c r="E15" s="1"/>
  <c r="C11"/>
  <c r="C15" s="1"/>
  <c r="C21"/>
  <c r="C25" s="1"/>
  <c r="M8" i="3"/>
  <c r="M10" s="1"/>
  <c r="M18" s="1"/>
  <c r="L8"/>
  <c r="L10" s="1"/>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s="1"/>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30"/>
  <c r="M31"/>
  <c r="M26"/>
  <c r="L31"/>
  <c r="L26"/>
  <c r="K31"/>
  <c r="K26"/>
  <c r="H31"/>
  <c r="H26"/>
  <c r="G31"/>
  <c r="G26"/>
  <c r="F31"/>
  <c r="F26"/>
  <c r="E31"/>
  <c r="E26"/>
  <c r="C31"/>
  <c r="C26"/>
  <c r="B31"/>
  <c r="B26"/>
  <c r="I29"/>
  <c r="I28"/>
  <c r="I29" i="6"/>
  <c r="I28"/>
  <c r="I24" i="4"/>
  <c r="I23"/>
  <c r="I22"/>
  <c r="I20"/>
  <c r="I18"/>
  <c r="I21" s="1"/>
  <c r="I25" s="1"/>
  <c r="I17"/>
  <c r="E21"/>
  <c r="E25" s="1"/>
  <c r="F21"/>
  <c r="F25" s="1"/>
  <c r="G21"/>
  <c r="G25" s="1"/>
  <c r="H21"/>
  <c r="H25" s="1"/>
  <c r="B21"/>
  <c r="B25" s="1"/>
  <c r="M21"/>
  <c r="M25" s="1"/>
  <c r="L21"/>
  <c r="L25" s="1"/>
  <c r="K21"/>
  <c r="K25" s="1"/>
  <c r="O26" i="3" l="1"/>
  <c r="O31"/>
  <c r="W24" i="6"/>
  <c r="W6" i="7"/>
  <c r="W18" i="8"/>
  <c r="W25" s="1"/>
  <c r="I26" i="3"/>
  <c r="T8" i="7"/>
  <c r="U11" i="8"/>
  <c r="U16" s="1"/>
  <c r="U23" i="6"/>
  <c r="U18" i="8" s="1"/>
  <c r="U25" s="1"/>
  <c r="U19" i="6"/>
  <c r="M18"/>
  <c r="M7" i="8"/>
  <c r="M9" s="1"/>
  <c r="I26" i="6"/>
  <c r="N7" i="8"/>
  <c r="N9" s="1"/>
  <c r="N18" i="6"/>
  <c r="Q7" i="8"/>
  <c r="Q9" s="1"/>
  <c r="Q18" i="6"/>
  <c r="I18"/>
  <c r="O18"/>
  <c r="S23" i="3"/>
  <c r="S24" s="1"/>
  <c r="S19"/>
  <c r="I7" i="7"/>
  <c r="S11" i="8"/>
  <c r="S16" s="1"/>
  <c r="S19" i="6"/>
  <c r="S23"/>
  <c r="R7" i="8"/>
  <c r="R9" s="1"/>
  <c r="R19" i="3"/>
  <c r="R23"/>
  <c r="R24" s="1"/>
  <c r="I7" i="8"/>
  <c r="I9" s="1"/>
  <c r="L7"/>
  <c r="L9" s="1"/>
  <c r="B7"/>
  <c r="B9" s="1"/>
  <c r="O7" i="7"/>
  <c r="O25" i="4"/>
  <c r="I31" i="3"/>
  <c r="I31" i="6"/>
  <c r="I8" i="3"/>
  <c r="I10" s="1"/>
  <c r="I18" s="1"/>
  <c r="I23" s="1"/>
  <c r="I24" s="1"/>
  <c r="I11" i="4"/>
  <c r="I15" s="1"/>
  <c r="I25" i="7"/>
  <c r="O31" i="6"/>
  <c r="O8" i="3"/>
  <c r="O10" s="1"/>
  <c r="O18" s="1"/>
  <c r="O19" s="1"/>
  <c r="O25"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K19"/>
  <c r="K23"/>
  <c r="K24" s="1"/>
  <c r="L23" i="6"/>
  <c r="L11" i="8"/>
  <c r="L16" s="1"/>
  <c r="L19" i="6"/>
  <c r="K7" i="8"/>
  <c r="K9" s="1"/>
  <c r="B23" i="6"/>
  <c r="B19"/>
  <c r="B11" i="8"/>
  <c r="B16" s="1"/>
  <c r="W8" i="7" l="1"/>
  <c r="AA6"/>
  <c r="O23" i="3"/>
  <c r="O24" s="1"/>
  <c r="I19"/>
  <c r="T13" i="7"/>
  <c r="T27" s="1"/>
  <c r="S6"/>
  <c r="S8" s="1"/>
  <c r="S13" s="1"/>
  <c r="S27"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7" s="1"/>
  <c r="B29" s="1"/>
  <c r="C28" s="1"/>
  <c r="O23" i="6"/>
  <c r="O18" i="8" s="1"/>
  <c r="O25" s="1"/>
  <c r="O11"/>
  <c r="O16" s="1"/>
  <c r="O19" i="6"/>
  <c r="G18" i="8"/>
  <c r="G25" s="1"/>
  <c r="G6" i="7"/>
  <c r="G8" s="1"/>
  <c r="G13" s="1"/>
  <c r="G27" s="1"/>
  <c r="C23" i="6"/>
  <c r="C19"/>
  <c r="C11" i="8"/>
  <c r="C16" s="1"/>
  <c r="M18"/>
  <c r="M25" s="1"/>
  <c r="M24" i="6"/>
  <c r="M6" i="7"/>
  <c r="M8" s="1"/>
  <c r="M13" s="1"/>
  <c r="M27" s="1"/>
  <c r="L18" i="8"/>
  <c r="L25" s="1"/>
  <c r="L24" i="6"/>
  <c r="L6" i="7"/>
  <c r="L8" s="1"/>
  <c r="L13" s="1"/>
  <c r="L27" s="1"/>
  <c r="F19" i="6"/>
  <c r="F23"/>
  <c r="F11" i="8"/>
  <c r="F16" s="1"/>
  <c r="E11"/>
  <c r="E16" s="1"/>
  <c r="E23" i="6"/>
  <c r="E19"/>
  <c r="H18" i="8"/>
  <c r="H25" s="1"/>
  <c r="H6" i="7"/>
  <c r="H8" s="1"/>
  <c r="H13" s="1"/>
  <c r="H27" s="1"/>
  <c r="W13" l="1"/>
  <c r="W27" s="1"/>
  <c r="AA8"/>
  <c r="AA13" s="1"/>
  <c r="AA27" s="1"/>
  <c r="R6"/>
  <c r="R8" s="1"/>
  <c r="R13" s="1"/>
  <c r="R27" s="1"/>
  <c r="R18" i="8"/>
  <c r="R25" s="1"/>
  <c r="R24" i="6"/>
  <c r="Q6" i="7"/>
  <c r="Q18" i="8"/>
  <c r="Q25" s="1"/>
  <c r="Q24" i="6"/>
  <c r="E18" i="8"/>
  <c r="E25" s="1"/>
  <c r="E6" i="7"/>
  <c r="K18" i="8"/>
  <c r="K25" s="1"/>
  <c r="K6" i="7"/>
  <c r="K24" i="6"/>
  <c r="F18" i="8"/>
  <c r="F25" s="1"/>
  <c r="F6" i="7"/>
  <c r="F8" s="1"/>
  <c r="F13" s="1"/>
  <c r="F27" s="1"/>
  <c r="C18" i="8"/>
  <c r="C25" s="1"/>
  <c r="C6" i="7"/>
  <c r="C8" s="1"/>
  <c r="C13" s="1"/>
  <c r="C27" s="1"/>
  <c r="C29" s="1"/>
  <c r="E28" s="1"/>
  <c r="C24" i="6"/>
  <c r="N6" i="7"/>
  <c r="N8" s="1"/>
  <c r="N13" s="1"/>
  <c r="N27" s="1"/>
  <c r="N18" i="8"/>
  <c r="N25" s="1"/>
  <c r="N24" i="6"/>
  <c r="Q8" i="7" l="1"/>
  <c r="U6"/>
  <c r="O24" i="6"/>
  <c r="I28" i="7"/>
  <c r="O6"/>
  <c r="K8"/>
  <c r="E8"/>
  <c r="I6"/>
  <c r="Q13" l="1"/>
  <c r="Q27" s="1"/>
  <c r="U8"/>
  <c r="U13" s="1"/>
  <c r="U27" s="1"/>
  <c r="K13"/>
  <c r="K27" s="1"/>
  <c r="O8"/>
  <c r="O13" s="1"/>
  <c r="O27" s="1"/>
  <c r="I8"/>
  <c r="I13" s="1"/>
  <c r="I27" s="1"/>
  <c r="I29" s="1"/>
  <c r="K28" s="1"/>
  <c r="E13"/>
  <c r="E27" s="1"/>
  <c r="E29" s="1"/>
  <c r="F28" s="1"/>
  <c r="F29" s="1"/>
  <c r="G28" s="1"/>
  <c r="G29" s="1"/>
  <c r="H28" s="1"/>
  <c r="H29" s="1"/>
  <c r="O28" l="1"/>
  <c r="O29" s="1"/>
  <c r="Q28" s="1"/>
  <c r="K29"/>
  <c r="L28" s="1"/>
  <c r="L29" s="1"/>
  <c r="M28" s="1"/>
  <c r="M29" s="1"/>
  <c r="N28" s="1"/>
  <c r="N29" s="1"/>
  <c r="Q29" l="1"/>
  <c r="R28" s="1"/>
  <c r="R29" s="1"/>
  <c r="S28" s="1"/>
  <c r="S29" s="1"/>
  <c r="T28" s="1"/>
  <c r="T29" s="1"/>
  <c r="U28"/>
  <c r="U29" s="1"/>
  <c r="W28" s="1"/>
  <c r="W29" l="1"/>
  <c r="X28" s="1"/>
  <c r="X29" s="1"/>
  <c r="Y28" s="1"/>
  <c r="Y29" s="1"/>
  <c r="Z28" s="1"/>
  <c r="Z29" s="1"/>
  <c r="AA28"/>
  <c r="AA29" s="1"/>
  <c r="AC28" s="1"/>
  <c r="AC29" l="1"/>
  <c r="AD28" s="1"/>
  <c r="AD29" s="1"/>
  <c r="AE28" s="1"/>
  <c r="AE29" s="1"/>
  <c r="AF28" s="1"/>
  <c r="AF29" s="1"/>
  <c r="AG28"/>
  <c r="AG29" s="1"/>
  <c r="AI28" s="1"/>
  <c r="AI29" s="1"/>
</calcChain>
</file>

<file path=xl/sharedStrings.xml><?xml version="1.0" encoding="utf-8"?>
<sst xmlns="http://schemas.openxmlformats.org/spreadsheetml/2006/main" count="294" uniqueCount="136">
  <si>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</si>
  <si>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</si>
  <si>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</si>
  <si>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</si>
  <si>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</si>
  <si>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</si>
  <si>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</si>
  <si>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</si>
  <si>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</si>
  <si>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</si>
  <si>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</si>
  <si>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</si>
  <si>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</si>
  <si>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</si>
  <si>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</si>
  <si>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</si>
  <si>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</si>
  <si>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</si>
  <si>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</si>
  <si>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</si>
  <si>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</si>
  <si>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</si>
  <si>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</si>
  <si>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</si>
  <si>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</si>
  <si>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</si>
  <si>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</si>
  <si>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</si>
  <si>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</si>
  <si>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</si>
  <si>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</si>
  <si>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</si>
  <si>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</si>
  <si>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</si>
  <si>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</si>
  <si>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</si>
  <si>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</si>
  <si>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</si>
  <si>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</si>
  <si>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</si>
  <si>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</si>
  <si>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</si>
  <si>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</si>
  <si>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</si>
  <si>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</si>
  <si>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</si>
  <si>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</si>
  <si>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</si>
  <si>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</si>
  <si>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</si>
  <si>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</si>
  <si>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</si>
  <si>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</si>
  <si>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</si>
  <si>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</si>
  <si>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</si>
  <si>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</si>
  <si>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</si>
  <si>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</si>
  <si>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</si>
  <si>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</si>
  <si>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</si>
  <si>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</si>
  <si>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</si>
  <si>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</si>
  <si>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</si>
  <si>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</si>
  <si>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</si>
  <si>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</si>
  <si>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</si>
  <si>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</si>
  <si>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</si>
  <si>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</si>
  <si>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</si>
  <si>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</si>
  <si>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</si>
  <si>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</si>
  <si>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</si>
  <si>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</si>
  <si>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</si>
  <si>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</si>
  <si>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</si>
  <si>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</si>
  <si>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Net Income attributable to equity holders of the parent</t>
  </si>
  <si>
    <t xml:space="preserve">Net Income </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</si>
  <si>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</si>
  <si>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</si>
  <si>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</si>
  <si>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</si>
  <si>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</si>
  <si>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</si>
  <si>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</si>
  <si>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</si>
  <si>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</si>
  <si>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</si>
  <si>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</si>
  <si>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</si>
  <si>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</si>
  <si>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</si>
  <si>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</si>
  <si>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</si>
  <si>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</si>
  <si>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Q4 2009</t>
  </si>
  <si>
    <t>FY 2009</t>
  </si>
  <si>
    <t xml:space="preserve"> + Tax adjustments</t>
  </si>
  <si>
    <t>Q1 2010</t>
  </si>
  <si>
    <t>Sale (purchase) of short term investments, net</t>
  </si>
  <si>
    <t>SolidWorks Licenses (Units) (1)</t>
  </si>
  <si>
    <t xml:space="preserve">(1) SolidWorks seats excluding add-on products </t>
  </si>
  <si>
    <t>Q2 2010</t>
  </si>
  <si>
    <t>Q3 2010</t>
  </si>
  <si>
    <t>Depreciation of Property &amp; Equipment</t>
  </si>
  <si>
    <t>Q4 2010</t>
  </si>
  <si>
    <t>FY 2010</t>
  </si>
  <si>
    <t>Payments for acquisition of businesses, net of cash acquired</t>
  </si>
  <si>
    <t>Q1 2011</t>
  </si>
  <si>
    <t xml:space="preserve"> + Other adjustments</t>
  </si>
  <si>
    <t>Q2 2011</t>
  </si>
  <si>
    <t>Shareholders' equity</t>
  </si>
  <si>
    <t>Q3 2011</t>
  </si>
  <si>
    <t>FY 2011</t>
  </si>
  <si>
    <t>Q4 2011</t>
  </si>
  <si>
    <t>SolidWorks software</t>
  </si>
  <si>
    <t>Non-controlling interest</t>
  </si>
  <si>
    <t>Additions to property, equipement and intangibles</t>
  </si>
  <si>
    <t>Proceeds (repayments) of short-term and long-term debt</t>
  </si>
  <si>
    <t>Repurchase of common-stock</t>
  </si>
  <si>
    <t>Proceeds from exercise of stock-options</t>
  </si>
  <si>
    <t>Cash dividend paid</t>
  </si>
  <si>
    <t>Short-term debt</t>
  </si>
  <si>
    <t>Q1 2012</t>
  </si>
  <si>
    <t>Q2 2012</t>
  </si>
  <si>
    <t>Q3 2012</t>
  </si>
  <si>
    <t>Sale of investments, loans and others</t>
  </si>
  <si>
    <t>Q4 2012</t>
  </si>
  <si>
    <t>FY 2012</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</si>
</sst>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7" fontId="0" fillId="0" borderId="0" xfId="0" applyNumberFormat="1" applyFill="1" applyAlignment="1">
      <alignment vertical="center"/>
    </xf>
    <xf numFmtId="165" fontId="0" fillId="0" borderId="0" xfId="0" applyNumberFormat="1" applyAlignment="1">
      <alignment vertical="center"/>
    </xf>
    <xf numFmtId="167" fontId="1" fillId="2" borderId="0" xfId="0" applyNumberFormat="1" applyFont="1" applyFill="1" applyAlignment="1"/>
    <xf numFmtId="167" fontId="1" fillId="2" borderId="0" xfId="0" applyNumberFormat="1" applyFont="1" applyFill="1" applyAlignment="1">
      <alignment vertical="center"/>
    </xf>
    <xf numFmtId="167" fontId="3" fillId="0" borderId="0" xfId="0" applyNumberFormat="1" applyFont="1" applyFill="1" applyAlignment="1">
      <alignment vertical="center"/>
    </xf>
    <xf numFmtId="167" fontId="3" fillId="0" borderId="0" xfId="0" applyNumberFormat="1" applyFont="1" applyFill="1" applyAlignment="1"/>
    <xf numFmtId="165" fontId="0" fillId="0" borderId="0" xfId="0" applyNumberFormat="1" applyAlignment="1"/>
    <xf numFmtId="165" fontId="4" fillId="0" borderId="0" xfId="0" applyNumberFormat="1" applyFont="1" applyBorder="1"/>
    <xf numFmtId="167" fontId="3" fillId="2" borderId="0" xfId="0" applyNumberFormat="1" applyFont="1" applyFill="1" applyBorder="1"/>
    <xf numFmtId="167" fontId="3" fillId="0" borderId="0" xfId="0" applyNumberFormat="1" applyFont="1" applyBorder="1"/>
    <xf numFmtId="167" fontId="0" fillId="0" borderId="0" xfId="0" applyNumberFormat="1" applyFill="1" applyBorder="1"/>
    <xf numFmtId="165" fontId="0" fillId="0" borderId="0" xfId="0" applyNumberFormat="1" applyAlignment="1">
      <alignment horizontal="left" vertical="center" wrapText="1"/>
    </xf>
    <xf numFmtId="165" fontId="0" fillId="0" borderId="0" xfId="0" applyNumberFormat="1" applyAlignment="1">
      <alignment horizontal="left" vertical="top" wrapText="1"/>
    </xf>
    <xf numFmtId="167" fontId="1" fillId="2" borderId="0" xfId="0" applyNumberFormat="1" applyFont="1" applyFill="1" applyAlignment="1">
      <alignment horizontal="right" vertical="center"/>
    </xf>
    <xf numFmtId="167" fontId="3" fillId="0" borderId="0" xfId="0" applyNumberFormat="1" applyFont="1" applyFill="1" applyAlignment="1">
      <alignment horizontal="right" vertical="center"/>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D3D3D3"/>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M56"/>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hidden="1" customWidth="1" outlineLevel="1"/>
    <col min="17" max="20" width="0"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customWidth="1"/>
    <col min="33" max="33" width="9.140625" style="34"/>
    <col min="34" max="34" width="4.5703125" customWidth="1"/>
    <col min="39" max="39" width="9.140625" style="34"/>
  </cols>
  <sheetData>
    <row r="1" spans="1:39" ht="20.25">
      <c r="A1" s="1" t="s">
        <v>55</v>
      </c>
      <c r="B1" s="38"/>
      <c r="C1" s="38"/>
      <c r="D1" s="38"/>
      <c r="E1" s="39"/>
      <c r="F1" s="40"/>
      <c r="G1" s="40"/>
      <c r="H1" s="40"/>
      <c r="I1" s="40"/>
      <c r="J1" s="40"/>
      <c r="K1" s="40"/>
      <c r="L1" s="40"/>
      <c r="M1" s="40"/>
    </row>
    <row r="2" spans="1:39" ht="12.75" customHeight="1">
      <c r="A2" s="2"/>
      <c r="F2" s="42"/>
      <c r="G2" s="42"/>
      <c r="H2" s="42"/>
      <c r="I2" s="41"/>
      <c r="J2" s="41"/>
      <c r="K2" s="41"/>
      <c r="L2" s="42"/>
      <c r="M2" s="42"/>
    </row>
    <row r="3" spans="1:39" ht="12.75" customHeight="1">
      <c r="A3" s="2" t="s">
        <v>44</v>
      </c>
    </row>
    <row r="4" spans="1:39">
      <c r="A4" s="2"/>
    </row>
    <row r="5" spans="1:39">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
        <v>110</v>
      </c>
      <c r="Z5" s="4" t="s">
        <v>112</v>
      </c>
      <c r="AA5" s="4" t="s">
        <v>113</v>
      </c>
      <c r="AC5" s="4" t="s">
        <v>115</v>
      </c>
      <c r="AD5" s="4" t="s">
        <v>117</v>
      </c>
      <c r="AE5" s="4" t="s">
        <v>119</v>
      </c>
      <c r="AF5" s="4" t="s">
        <v>121</v>
      </c>
      <c r="AG5" s="4" t="s">
        <v>120</v>
      </c>
      <c r="AI5" s="4" t="s">
        <v>130</v>
      </c>
      <c r="AJ5" s="4" t="s">
        <v>131</v>
      </c>
      <c r="AK5" s="4" t="s">
        <v>132</v>
      </c>
      <c r="AL5" s="4" t="s">
        <v>134</v>
      </c>
      <c r="AM5" s="4" t="s">
        <v>135</v>
      </c>
    </row>
    <row r="6" spans="1:39" ht="21" customHeight="1">
      <c r="A6" s="2" t="s">
        <v>56</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row>
    <row r="7" spans="1:39">
      <c r="A7" s="2" t="s">
        <v>57</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c r="AC7" s="27">
        <v>273.2</v>
      </c>
      <c r="AD7" s="27">
        <v>278</v>
      </c>
      <c r="AE7" s="27">
        <v>294</v>
      </c>
      <c r="AF7" s="27">
        <v>306.7</v>
      </c>
      <c r="AG7" s="35">
        <f>+SUM(AC7:AF7)</f>
        <v>1151.9000000000001</v>
      </c>
      <c r="AI7" s="27">
        <v>299.60000000000002</v>
      </c>
      <c r="AJ7" s="27">
        <v>329.9</v>
      </c>
      <c r="AK7" s="27">
        <v>335.2</v>
      </c>
      <c r="AL7" s="27">
        <v>346.2</v>
      </c>
      <c r="AM7" s="35">
        <f>+SUM(AI7:AL7)</f>
        <v>1310.9</v>
      </c>
    </row>
    <row r="8" spans="1:39"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c r="AC8" s="28">
        <f>+AC7+AC6</f>
        <v>372.2</v>
      </c>
      <c r="AD8" s="28">
        <f>+AD7+AD6</f>
        <v>388.4</v>
      </c>
      <c r="AE8" s="28">
        <f>+AE7+AE6</f>
        <v>394.2</v>
      </c>
      <c r="AF8" s="28">
        <f>+AF7+AF6</f>
        <v>462.1</v>
      </c>
      <c r="AG8" s="28">
        <f>+AG7+AG6</f>
        <v>1616.9</v>
      </c>
      <c r="AI8" s="28">
        <f>+AI7+AI6</f>
        <v>419.90000000000003</v>
      </c>
      <c r="AJ8" s="28">
        <f>+AJ7+AJ6</f>
        <v>457.79999999999995</v>
      </c>
      <c r="AK8" s="28">
        <f>+AK7+AK6</f>
        <v>454.7</v>
      </c>
      <c r="AL8" s="28">
        <f>+AL7+AL6</f>
        <v>510.79999999999995</v>
      </c>
      <c r="AM8" s="28">
        <f>+AM7+AM6</f>
        <v>1843.2</v>
      </c>
    </row>
    <row r="9" spans="1:39" s="6" customFormat="1" ht="12.75" customHeight="1">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row>
    <row r="10" spans="1:39" s="5" customFormat="1" ht="12.75" customHeight="1">
      <c r="A10" s="5" t="s">
        <v>59</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c r="AC10" s="25">
        <f>+AC8+AC9</f>
        <v>409.5</v>
      </c>
      <c r="AD10" s="25">
        <f>+AD8+AD9</f>
        <v>428.59999999999997</v>
      </c>
      <c r="AE10" s="25">
        <f>+AE8+AE9</f>
        <v>432.8</v>
      </c>
      <c r="AF10" s="25">
        <f>+AF8+AF9</f>
        <v>512.1</v>
      </c>
      <c r="AG10" s="25">
        <f>+AG8+AG9</f>
        <v>1783</v>
      </c>
      <c r="AI10" s="25">
        <f>+AI8+AI9</f>
        <v>462.40000000000003</v>
      </c>
      <c r="AJ10" s="25">
        <f>+AJ8+AJ9</f>
        <v>502.9</v>
      </c>
      <c r="AK10" s="25">
        <f>+AK8+AK9</f>
        <v>499.5</v>
      </c>
      <c r="AL10" s="25">
        <f>+AL8+AL9</f>
        <v>563.5</v>
      </c>
      <c r="AM10" s="25">
        <f>+AM8+AM9</f>
        <v>2028.3</v>
      </c>
    </row>
    <row r="11" spans="1:39" s="6" customFormat="1" ht="18" customHeight="1">
      <c r="A11" s="6" t="s">
        <v>66</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-18.8</v>
      </c>
      <c r="AE11" s="20">
        <v>-18.7</v>
      </c>
      <c r="AF11" s="20">
        <v>-24.3</v>
      </c>
      <c r="AG11" s="35">
        <f t="shared" ref="AG11:AG17" si="4">+SUM(AC11:AF11)</f>
        <v>-80.8</v>
      </c>
      <c r="AI11" s="20">
        <v>-22.4</v>
      </c>
      <c r="AJ11" s="20">
        <v>-22</v>
      </c>
      <c r="AK11" s="20">
        <v>-21.8</v>
      </c>
      <c r="AL11" s="20">
        <v>-26</v>
      </c>
      <c r="AM11" s="35">
        <f t="shared" ref="AM11:AM17" si="5">+SUM(AI11:AL11)</f>
        <v>-92.2</v>
      </c>
    </row>
    <row r="12" spans="1:39" s="6" customFormat="1">
      <c r="A12" s="6" t="s">
        <v>61</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c r="AC12" s="20">
        <v>-39.299999999999997</v>
      </c>
      <c r="AD12" s="20">
        <v>-46.6</v>
      </c>
      <c r="AE12" s="20">
        <v>-40.6</v>
      </c>
      <c r="AF12" s="20">
        <v>-42.1</v>
      </c>
      <c r="AG12" s="35">
        <f t="shared" si="4"/>
        <v>-168.6</v>
      </c>
      <c r="AI12" s="20">
        <v>-43.1</v>
      </c>
      <c r="AJ12" s="20">
        <v>-42.9</v>
      </c>
      <c r="AK12" s="20">
        <v>-41.5</v>
      </c>
      <c r="AL12" s="20">
        <v>-47.3</v>
      </c>
      <c r="AM12" s="35">
        <f t="shared" si="5"/>
        <v>-174.8</v>
      </c>
    </row>
    <row r="13" spans="1:39" s="7" customFormat="1" ht="18" customHeight="1">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c r="AC13" s="29">
        <v>-76.900000000000006</v>
      </c>
      <c r="AD13" s="29">
        <v>-83.1</v>
      </c>
      <c r="AE13" s="29">
        <v>-80.7</v>
      </c>
      <c r="AF13" s="29">
        <v>-88.6</v>
      </c>
      <c r="AG13" s="35">
        <f t="shared" si="4"/>
        <v>-329.29999999999995</v>
      </c>
      <c r="AI13" s="29">
        <v>-86.4</v>
      </c>
      <c r="AJ13" s="29">
        <v>-92.9</v>
      </c>
      <c r="AK13" s="29">
        <v>-97.6</v>
      </c>
      <c r="AL13" s="29">
        <v>-91.2</v>
      </c>
      <c r="AM13" s="35">
        <f t="shared" si="5"/>
        <v>-368.09999999999997</v>
      </c>
    </row>
    <row r="14" spans="1:39" s="7" customFormat="1">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c r="AC14" s="29">
        <v>-131.5</v>
      </c>
      <c r="AD14" s="29">
        <v>-128</v>
      </c>
      <c r="AE14" s="29">
        <v>-127.6</v>
      </c>
      <c r="AF14" s="29">
        <v>-148.19999999999999</v>
      </c>
      <c r="AG14" s="35">
        <f t="shared" si="4"/>
        <v>-535.29999999999995</v>
      </c>
      <c r="AI14" s="29">
        <v>-144.6</v>
      </c>
      <c r="AJ14" s="29">
        <v>-165.9</v>
      </c>
      <c r="AK14" s="29">
        <v>-152.30000000000001</v>
      </c>
      <c r="AL14" s="29">
        <v>-169.8</v>
      </c>
      <c r="AM14" s="35">
        <f t="shared" si="5"/>
        <v>-632.6</v>
      </c>
    </row>
    <row r="15" spans="1:39" s="7" customFormat="1">
      <c r="A15" s="14" t="s">
        <v>85</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c r="AC15" s="29">
        <v>-30.9</v>
      </c>
      <c r="AD15" s="29">
        <v>-35.9</v>
      </c>
      <c r="AE15" s="29">
        <v>-33.799999999999997</v>
      </c>
      <c r="AF15" s="29">
        <v>-47</v>
      </c>
      <c r="AG15" s="35">
        <f t="shared" si="4"/>
        <v>-147.6</v>
      </c>
      <c r="AI15" s="29">
        <v>-36.1</v>
      </c>
      <c r="AJ15" s="29">
        <v>-37.200000000000003</v>
      </c>
      <c r="AK15" s="29">
        <v>-45.2</v>
      </c>
      <c r="AL15" s="29">
        <v>-44.8</v>
      </c>
      <c r="AM15" s="35">
        <f t="shared" si="5"/>
        <v>-163.30000000000001</v>
      </c>
    </row>
    <row r="16" spans="1:39" s="7" customFormat="1">
      <c r="A16" s="14" t="s">
        <v>64</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c r="AC16" s="29">
        <v>-21.3</v>
      </c>
      <c r="AD16" s="29">
        <v>-20.5</v>
      </c>
      <c r="AE16" s="29">
        <v>-20.7</v>
      </c>
      <c r="AF16" s="29">
        <v>-21.1</v>
      </c>
      <c r="AG16" s="35">
        <f t="shared" si="4"/>
        <v>-83.6</v>
      </c>
      <c r="AI16" s="29">
        <v>-21.5</v>
      </c>
      <c r="AJ16" s="29">
        <v>-21.8</v>
      </c>
      <c r="AK16" s="29">
        <v>-25.4</v>
      </c>
      <c r="AL16" s="29">
        <v>-25</v>
      </c>
      <c r="AM16" s="35">
        <f t="shared" si="5"/>
        <v>-93.699999999999989</v>
      </c>
    </row>
    <row r="17" spans="1:39" s="7" customFormat="1">
      <c r="A17" s="14" t="s">
        <v>65</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c r="AC17" s="29">
        <v>0.2</v>
      </c>
      <c r="AD17" s="29">
        <v>-2.5</v>
      </c>
      <c r="AE17" s="29">
        <v>-2.5</v>
      </c>
      <c r="AF17" s="29">
        <v>-5.0999999999999996</v>
      </c>
      <c r="AG17" s="35">
        <f t="shared" si="4"/>
        <v>-9.8999999999999986</v>
      </c>
      <c r="AI17" s="29">
        <v>-2.2000000000000002</v>
      </c>
      <c r="AJ17" s="29">
        <v>6.3</v>
      </c>
      <c r="AK17" s="29">
        <v>-4.3</v>
      </c>
      <c r="AL17" s="29">
        <v>-2.4</v>
      </c>
      <c r="AM17" s="35">
        <f t="shared" si="5"/>
        <v>-2.6</v>
      </c>
    </row>
    <row r="18" spans="1:39" s="5" customFormat="1" ht="13.5" customHeight="1">
      <c r="A18" s="5" t="s">
        <v>20</v>
      </c>
      <c r="B18" s="23">
        <f t="shared" ref="B18:C18" si="6">+SUM(B10:B17)</f>
        <v>228.60000000000011</v>
      </c>
      <c r="C18" s="23">
        <f t="shared" si="6"/>
        <v>237.69999999999996</v>
      </c>
      <c r="D18" s="23"/>
      <c r="E18" s="23">
        <f t="shared" ref="E18:I18" si="7">+SUM(E10:E17)</f>
        <v>49.300000000000061</v>
      </c>
      <c r="F18" s="23">
        <f t="shared" si="7"/>
        <v>57.399999999999963</v>
      </c>
      <c r="G18" s="23">
        <f t="shared" si="7"/>
        <v>50.79999999999994</v>
      </c>
      <c r="H18" s="23">
        <f t="shared" si="7"/>
        <v>106.59999999999998</v>
      </c>
      <c r="I18" s="23">
        <f t="shared" si="7"/>
        <v>264.10000000000025</v>
      </c>
      <c r="J18" s="23"/>
      <c r="K18" s="23">
        <f t="shared" ref="K18:O18" si="8">+SUM(K10:K17)</f>
        <v>72.3</v>
      </c>
      <c r="L18" s="23">
        <f t="shared" si="8"/>
        <v>65.5</v>
      </c>
      <c r="M18" s="23">
        <f t="shared" si="8"/>
        <v>54.499999999999986</v>
      </c>
      <c r="N18" s="23">
        <f t="shared" si="8"/>
        <v>81.599999999999994</v>
      </c>
      <c r="O18" s="23">
        <f t="shared" si="8"/>
        <v>273.90000000000015</v>
      </c>
      <c r="Q18" s="23">
        <f t="shared" ref="Q18:R18" si="9">+SUM(Q10:Q17)</f>
        <v>40.199999999999953</v>
      </c>
      <c r="R18" s="23">
        <f t="shared" si="9"/>
        <v>42.399999999999977</v>
      </c>
      <c r="S18" s="23">
        <f>+SUM(S10:S17)</f>
        <v>56.699999999999982</v>
      </c>
      <c r="T18" s="23">
        <f>+SUM(T10:T17)</f>
        <v>91.699999999999946</v>
      </c>
      <c r="U18" s="23">
        <f t="shared" ref="U18" si="10">+SUM(U10:U17)</f>
        <v>230.99999999999994</v>
      </c>
      <c r="W18" s="23">
        <f t="shared" ref="W18:X18" si="11">+SUM(W10:W17)</f>
        <v>49.499999999999986</v>
      </c>
      <c r="X18" s="23">
        <f t="shared" si="11"/>
        <v>71.999999999999986</v>
      </c>
      <c r="Y18" s="23">
        <f t="shared" ref="Y18:AA18" si="12">+SUM(Y10:Y17)</f>
        <v>75.8</v>
      </c>
      <c r="Z18" s="23">
        <f t="shared" si="12"/>
        <v>124.70000000000002</v>
      </c>
      <c r="AA18" s="23">
        <f t="shared" si="12"/>
        <v>322</v>
      </c>
      <c r="AC18" s="23">
        <f t="shared" ref="AC18" si="13">+SUM(AC10:AC17)</f>
        <v>90.799999999999955</v>
      </c>
      <c r="AD18" s="23">
        <f>+SUM(AD10:AD17)</f>
        <v>93.199999999999903</v>
      </c>
      <c r="AE18" s="23">
        <f>+SUM(AE10:AE17)</f>
        <v>108.20000000000003</v>
      </c>
      <c r="AF18" s="23">
        <f>+SUM(AF10:AF17)</f>
        <v>135.70000000000005</v>
      </c>
      <c r="AG18" s="23">
        <f t="shared" ref="AG18" si="14">+SUM(AG10:AG17)</f>
        <v>427.9000000000002</v>
      </c>
      <c r="AI18" s="23">
        <f t="shared" ref="AI18:AJ18" si="15">+SUM(AI10:AI17)</f>
        <v>106.10000000000001</v>
      </c>
      <c r="AJ18" s="23">
        <f t="shared" si="15"/>
        <v>126.5</v>
      </c>
      <c r="AK18" s="23">
        <f t="shared" ref="AK18:AM18" si="16">+SUM(AK10:AK17)</f>
        <v>111.40000000000002</v>
      </c>
      <c r="AL18" s="23">
        <f t="shared" si="16"/>
        <v>156.99999999999997</v>
      </c>
      <c r="AM18" s="23">
        <f t="shared" si="16"/>
        <v>500.99999999999994</v>
      </c>
    </row>
    <row r="19" spans="1:39" s="7" customFormat="1">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c r="AC19" s="7">
        <f>+AC18/AC10</f>
        <v>0.22173382173382161</v>
      </c>
      <c r="AD19" s="7">
        <f>+AD18/AD10</f>
        <v>0.21745216985534277</v>
      </c>
      <c r="AE19" s="7">
        <f>+AE18/AE10</f>
        <v>0.25000000000000006</v>
      </c>
      <c r="AF19" s="7">
        <f>+AF18/AF10</f>
        <v>0.2649873071665691</v>
      </c>
      <c r="AG19" s="7">
        <f>+AG18/AG10</f>
        <v>0.23998878295008425</v>
      </c>
      <c r="AI19" s="7">
        <f>+AI18/AI10</f>
        <v>0.22945501730103807</v>
      </c>
      <c r="AJ19" s="7">
        <f>+AJ18/AJ10</f>
        <v>0.25154106184132036</v>
      </c>
      <c r="AK19" s="7">
        <f>+AK18/AK10</f>
        <v>0.22302302302302307</v>
      </c>
      <c r="AL19" s="7">
        <f>+AL18/AL10</f>
        <v>0.27861579414374438</v>
      </c>
      <c r="AM19" s="7">
        <f>+AM18/AM10</f>
        <v>0.24700488093477294</v>
      </c>
    </row>
    <row r="20" spans="1:39" s="5" customFormat="1" ht="18" customHeight="1">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3.3</v>
      </c>
      <c r="AD20" s="22">
        <v>1.1000000000000001</v>
      </c>
      <c r="AE20" s="22">
        <v>1.8</v>
      </c>
      <c r="AF20" s="22">
        <v>-5.0999999999999996</v>
      </c>
      <c r="AG20" s="35">
        <f>+SUM(AC20:AF20)</f>
        <v>1.1000000000000005</v>
      </c>
      <c r="AI20" s="22">
        <v>4.3</v>
      </c>
      <c r="AJ20" s="22">
        <v>0.8</v>
      </c>
      <c r="AK20" s="22">
        <v>6.8</v>
      </c>
      <c r="AL20" s="22">
        <v>6.2</v>
      </c>
      <c r="AM20" s="35">
        <f>+SUM(AI20:AL20)</f>
        <v>18.099999999999998</v>
      </c>
    </row>
    <row r="21" spans="1:39" s="5" customFormat="1" ht="12.75" customHeight="1">
      <c r="A21" s="16" t="s">
        <v>63</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c r="AC21" s="22">
        <v>-30.2</v>
      </c>
      <c r="AD21" s="22">
        <v>-30</v>
      </c>
      <c r="AE21" s="22">
        <v>-33.1</v>
      </c>
      <c r="AF21" s="22">
        <v>-45.2</v>
      </c>
      <c r="AG21" s="35">
        <f>+SUM(AC21:AF21)</f>
        <v>-138.5</v>
      </c>
      <c r="AI21" s="22">
        <v>-37.200000000000003</v>
      </c>
      <c r="AJ21" s="22">
        <v>-42</v>
      </c>
      <c r="AK21" s="22">
        <v>-35.5</v>
      </c>
      <c r="AL21" s="22">
        <v>-65.599999999999994</v>
      </c>
      <c r="AM21" s="35">
        <f>+SUM(AI21:AL21)</f>
        <v>-180.3</v>
      </c>
    </row>
    <row r="22" spans="1:39" s="5" customFormat="1" ht="12.75" customHeight="1">
      <c r="A22" s="52" t="s">
        <v>123</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-0.5</v>
      </c>
      <c r="AF22" s="22">
        <v>-0.7</v>
      </c>
      <c r="AG22" s="35">
        <f>+SUM(AC22:AF22)</f>
        <v>-1.2999999999999998</v>
      </c>
      <c r="AI22" s="22">
        <v>-1.1000000000000001</v>
      </c>
      <c r="AJ22" s="22">
        <v>-1</v>
      </c>
      <c r="AK22" s="22">
        <v>-0.1</v>
      </c>
      <c r="AL22" s="22">
        <v>-1.8</v>
      </c>
      <c r="AM22" s="35">
        <f>+SUM(AI22:AL22)</f>
        <v>-4</v>
      </c>
    </row>
    <row r="23" spans="1:39" s="5" customFormat="1" ht="21" customHeight="1" collapsed="1">
      <c r="A23" s="5" t="s">
        <v>81</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c r="AC23" s="23">
        <f>+AC18+SUM(AC20:AC22)</f>
        <v>63.799999999999955</v>
      </c>
      <c r="AD23" s="23">
        <f>+AD18+SUM(AD20:AD22)</f>
        <v>64.299999999999898</v>
      </c>
      <c r="AE23" s="23">
        <f>+AE18+SUM(AE20:AE22)</f>
        <v>76.400000000000034</v>
      </c>
      <c r="AF23" s="23">
        <f>+AF18+SUM(AF20:AF22)</f>
        <v>84.700000000000045</v>
      </c>
      <c r="AG23" s="23">
        <f>+AG18+SUM(AG20:AG22)</f>
        <v>289.20000000000016</v>
      </c>
      <c r="AI23" s="23">
        <f>+AI18+SUM(AI20:AI22)</f>
        <v>72.099999999999994</v>
      </c>
      <c r="AJ23" s="23">
        <f>+AJ18+SUM(AJ20:AJ22)</f>
        <v>84.3</v>
      </c>
      <c r="AK23" s="23">
        <f>+AK18+SUM(AK20:AK22)</f>
        <v>82.600000000000023</v>
      </c>
      <c r="AL23" s="23">
        <f>+AL18+SUM(AL20:AL22)</f>
        <v>95.799999999999983</v>
      </c>
      <c r="AM23" s="23">
        <f>+AM18+SUM(AM20:AM22)</f>
        <v>334.79999999999995</v>
      </c>
    </row>
    <row r="24" spans="1:39" s="11" customFormat="1" ht="21" customHeight="1">
      <c r="A24" s="11" t="s">
        <v>21</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c r="W24" s="32">
        <f>+ROUND(W23/W25,2)</f>
        <v>0.32</v>
      </c>
      <c r="X24" s="32">
        <f>+ROUND(X23/X25,2)</f>
        <v>0.4</v>
      </c>
      <c r="Y24" s="32">
        <f>+ROUND(Y23/Y25,2)</f>
        <v>0.46</v>
      </c>
      <c r="Z24" s="32">
        <f>+ROUND(Z23/Z25,2)</f>
        <v>0.64</v>
      </c>
      <c r="AA24" s="33">
        <f>SUM(W24:Z24)</f>
        <v>1.8199999999999998</v>
      </c>
      <c r="AC24" s="32">
        <f>+ROUND(AC23/AC25,2)</f>
        <v>0.51</v>
      </c>
      <c r="AD24" s="32">
        <f>+ROUND(AD23/AD25,2)</f>
        <v>0.52</v>
      </c>
      <c r="AE24" s="32">
        <f>+ROUND(AE23/AE25,2)</f>
        <v>0.62</v>
      </c>
      <c r="AF24" s="32">
        <f>+ROUND(AF23/AF25,2)</f>
        <v>0.68</v>
      </c>
      <c r="AG24" s="33">
        <f>SUM(AC24:AF24)</f>
        <v>2.33</v>
      </c>
      <c r="AI24" s="32">
        <f>+ROUND(AI23/AI25,2)</f>
        <v>0.57999999999999996</v>
      </c>
      <c r="AJ24" s="32">
        <f>+ROUND(AJ23/AJ25,2)</f>
        <v>0.67</v>
      </c>
      <c r="AK24" s="32">
        <f>+ROUND(AK23/AK25,2)</f>
        <v>0.66</v>
      </c>
      <c r="AL24" s="32">
        <f>+ROUND(AL23/AL25,2)</f>
        <v>0.76</v>
      </c>
      <c r="AM24" s="33">
        <f>SUM(AI24:AL24)</f>
        <v>2.67</v>
      </c>
    </row>
    <row r="25" spans="1:39"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row>
    <row r="26" spans="1:39" s="5" customFormat="1" ht="42" customHeight="1">
      <c r="A26" s="5" t="s">
        <v>70</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c r="Z26" s="25">
        <f>+Z27+Z30</f>
        <v>418.2</v>
      </c>
      <c r="AA26" s="25">
        <f>+AA27+AA30</f>
        <v>1411</v>
      </c>
      <c r="AC26" s="25">
        <f>+AC27+AC30</f>
        <v>372.20000000000005</v>
      </c>
      <c r="AD26" s="25">
        <f>+AD27+AD30</f>
        <v>388.4</v>
      </c>
      <c r="AE26" s="25">
        <f>+AE27+AE30</f>
        <v>394.20000000000005</v>
      </c>
      <c r="AF26" s="25">
        <f>+AF27+AF30</f>
        <v>462.1</v>
      </c>
      <c r="AG26" s="25">
        <f>+AG27+AG30</f>
        <v>1616.9</v>
      </c>
      <c r="AI26" s="25">
        <f>+AI27+AI30</f>
        <v>419.9</v>
      </c>
      <c r="AJ26" s="25">
        <f>+AJ27+AJ30</f>
        <v>457.8</v>
      </c>
      <c r="AK26" s="25">
        <f>+AK27+AK30</f>
        <v>454.70000000000005</v>
      </c>
      <c r="AL26" s="25">
        <f>+AL27+AL30</f>
        <v>510.79999999999995</v>
      </c>
      <c r="AM26" s="25">
        <f>+AM27+AM30</f>
        <v>1843.2</v>
      </c>
    </row>
    <row r="27" spans="1:39" s="6" customFormat="1">
      <c r="A27" s="6" t="s">
        <v>13</v>
      </c>
      <c r="B27" s="20">
        <v>585</v>
      </c>
      <c r="C27" s="20">
        <v>730.5</v>
      </c>
      <c r="D27" s="28"/>
      <c r="E27" s="20">
        <v>185</v>
      </c>
      <c r="F27" s="20">
        <v>190.8</v>
      </c>
      <c r="G27" s="20">
        <v>193.9</v>
      </c>
      <c r="H27" s="20">
        <v>241.3</v>
      </c>
      <c r="I27" s="31">
        <f>+E27+F27+G27+H27</f>
        <v>811</v>
      </c>
      <c r="J27" s="28"/>
      <c r="K27" s="20">
        <v>201.9</v>
      </c>
      <c r="L27" s="20">
        <v>211.6</v>
      </c>
      <c r="M27" s="20">
        <v>208.9</v>
      </c>
      <c r="N27" s="20">
        <v>255.8</v>
      </c>
      <c r="O27" s="31">
        <f>+K27+L27+M27+N27</f>
        <v>878.2</v>
      </c>
      <c r="P27" s="31"/>
      <c r="Q27" s="20">
        <v>200.7</v>
      </c>
      <c r="R27" s="20">
        <v>206.5</v>
      </c>
      <c r="S27" s="20">
        <v>194.7</v>
      </c>
      <c r="T27" s="20">
        <v>237.1</v>
      </c>
      <c r="U27" s="31">
        <f>+Q27+R27+S27+T27</f>
        <v>839</v>
      </c>
      <c r="V27" s="31"/>
      <c r="W27" s="20">
        <v>208.8</v>
      </c>
      <c r="X27" s="20">
        <v>268.39999999999998</v>
      </c>
      <c r="Y27" s="20">
        <v>286.89999999999998</v>
      </c>
      <c r="Z27" s="20">
        <v>335.4</v>
      </c>
      <c r="AA27" s="31">
        <f>+W27+X27+Y27+Z27</f>
        <v>1099.5</v>
      </c>
      <c r="AC27" s="20">
        <v>288.10000000000002</v>
      </c>
      <c r="AD27" s="20">
        <v>307</v>
      </c>
      <c r="AE27" s="20">
        <v>309.8</v>
      </c>
      <c r="AF27" s="20">
        <v>371</v>
      </c>
      <c r="AG27" s="31">
        <f>+AC27+AD27+AE27+AF27</f>
        <v>1275.9000000000001</v>
      </c>
      <c r="AI27" s="20">
        <v>321.5</v>
      </c>
      <c r="AJ27" s="20">
        <v>356.3</v>
      </c>
      <c r="AK27" s="20">
        <v>354.8</v>
      </c>
      <c r="AL27" s="20">
        <v>407.4</v>
      </c>
      <c r="AM27" s="31">
        <f>+AI27+AJ27+AK27+AL27</f>
        <v>1440</v>
      </c>
    </row>
    <row r="28" spans="1:39" s="6" customFormat="1" ht="13.5" customHeight="1">
      <c r="A28" s="6" t="s">
        <v>14</v>
      </c>
      <c r="B28" s="20">
        <v>410.2</v>
      </c>
      <c r="C28" s="20">
        <v>447.8</v>
      </c>
      <c r="D28" s="28"/>
      <c r="E28" s="20">
        <v>106.3</v>
      </c>
      <c r="F28" s="20">
        <v>110.9</v>
      </c>
      <c r="G28" s="20">
        <v>116</v>
      </c>
      <c r="H28" s="20">
        <v>145.19999999999999</v>
      </c>
      <c r="I28" s="31">
        <f>+E28+F28+G28+H28</f>
        <v>478.4</v>
      </c>
      <c r="J28" s="28"/>
      <c r="K28" s="20">
        <v>122.4</v>
      </c>
      <c r="L28" s="20">
        <v>126.6</v>
      </c>
      <c r="M28" s="20">
        <v>122.5</v>
      </c>
      <c r="N28" s="20">
        <v>150.69999999999999</v>
      </c>
      <c r="O28" s="31">
        <f>+K28+L28+M28+N28</f>
        <v>522.20000000000005</v>
      </c>
      <c r="P28" s="31"/>
      <c r="Q28" s="20">
        <v>116.5</v>
      </c>
      <c r="R28" s="20">
        <v>117.9</v>
      </c>
      <c r="S28" s="20">
        <v>118.8</v>
      </c>
      <c r="T28" s="20">
        <v>134.30000000000001</v>
      </c>
      <c r="U28" s="31">
        <f>+Q28+R28+S28+T28</f>
        <v>487.5</v>
      </c>
      <c r="V28" s="31"/>
      <c r="W28" s="20">
        <v>120.7</v>
      </c>
      <c r="X28" s="20">
        <v>162.69999999999999</v>
      </c>
      <c r="Y28" s="20">
        <v>171.7</v>
      </c>
      <c r="Z28" s="20">
        <v>199</v>
      </c>
      <c r="AA28" s="31">
        <f>+W28+X28+Y28+Z28</f>
        <v>654.09999999999991</v>
      </c>
      <c r="AC28" s="20">
        <v>176.6</v>
      </c>
      <c r="AD28" s="20">
        <v>183.1</v>
      </c>
      <c r="AE28" s="20">
        <v>182.5</v>
      </c>
      <c r="AF28" s="20">
        <v>220.2</v>
      </c>
      <c r="AG28" s="31">
        <f>+AC28+AD28+AE28+AF28</f>
        <v>762.40000000000009</v>
      </c>
      <c r="AI28" s="20">
        <v>189.9</v>
      </c>
      <c r="AJ28" s="20">
        <v>208.5</v>
      </c>
      <c r="AK28" s="20">
        <v>199.6</v>
      </c>
      <c r="AL28" s="20">
        <v>229.2</v>
      </c>
      <c r="AM28" s="31">
        <f>+AI28+AJ28+AK28+AL28</f>
        <v>827.2</v>
      </c>
    </row>
    <row r="29" spans="1:39" s="6" customFormat="1">
      <c r="A29" s="6" t="s">
        <v>15</v>
      </c>
      <c r="B29" s="20">
        <v>87.3</v>
      </c>
      <c r="C29" s="20">
        <v>128.19999999999999</v>
      </c>
      <c r="D29" s="28"/>
      <c r="E29" s="20">
        <v>38.6</v>
      </c>
      <c r="F29" s="20">
        <v>40.299999999999997</v>
      </c>
      <c r="G29" s="20">
        <v>37.700000000000003</v>
      </c>
      <c r="H29" s="20">
        <v>50.3</v>
      </c>
      <c r="I29" s="31">
        <f>+E29+F29+G29+H29</f>
        <v>166.9</v>
      </c>
      <c r="J29" s="28"/>
      <c r="K29" s="20">
        <v>38.1</v>
      </c>
      <c r="L29" s="20">
        <v>43.3</v>
      </c>
      <c r="M29" s="20">
        <v>43.8</v>
      </c>
      <c r="N29" s="20">
        <v>53.5</v>
      </c>
      <c r="O29" s="31">
        <f>+K29+L29+M29+N29</f>
        <v>178.7</v>
      </c>
      <c r="P29" s="31"/>
      <c r="Q29" s="20">
        <v>34.1</v>
      </c>
      <c r="R29" s="20">
        <v>40.1</v>
      </c>
      <c r="S29" s="20">
        <v>30</v>
      </c>
      <c r="T29" s="20">
        <v>48.6</v>
      </c>
      <c r="U29" s="31">
        <f>+Q29+R29+S29+T29</f>
        <v>152.80000000000001</v>
      </c>
      <c r="V29" s="31"/>
      <c r="W29" s="20">
        <v>36.200000000000003</v>
      </c>
      <c r="X29" s="20">
        <v>47.6</v>
      </c>
      <c r="Y29" s="20">
        <v>51.6</v>
      </c>
      <c r="Z29" s="20">
        <v>67</v>
      </c>
      <c r="AA29" s="31">
        <f>+W29+X29+Y29+Z29</f>
        <v>202.4</v>
      </c>
      <c r="AC29" s="20">
        <v>48</v>
      </c>
      <c r="AD29" s="20">
        <v>55.9</v>
      </c>
      <c r="AE29" s="20">
        <v>55.3</v>
      </c>
      <c r="AF29" s="20">
        <v>70.7</v>
      </c>
      <c r="AG29" s="31">
        <f>+AC29+AD29+AE29+AF29</f>
        <v>229.89999999999998</v>
      </c>
      <c r="AI29" s="20">
        <v>58.1</v>
      </c>
      <c r="AJ29" s="20">
        <v>65.8</v>
      </c>
      <c r="AK29" s="20">
        <v>61.7</v>
      </c>
      <c r="AL29" s="20">
        <v>72.900000000000006</v>
      </c>
      <c r="AM29" s="31">
        <f>+AI29+AJ29+AK29+AL29</f>
        <v>258.5</v>
      </c>
    </row>
    <row r="30" spans="1:39" s="6" customFormat="1">
      <c r="A30" s="52" t="s">
        <v>122</v>
      </c>
      <c r="B30" s="20">
        <v>198.6</v>
      </c>
      <c r="C30" s="20">
        <v>232.6</v>
      </c>
      <c r="D30" s="28"/>
      <c r="E30" s="20">
        <v>60.8</v>
      </c>
      <c r="F30" s="20">
        <v>62.5</v>
      </c>
      <c r="G30" s="20">
        <v>62</v>
      </c>
      <c r="H30" s="20">
        <v>67</v>
      </c>
      <c r="I30" s="31">
        <f>+E30+F30+G30+H30</f>
        <v>252.3</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c r="AL30" s="20">
        <v>103.4</v>
      </c>
      <c r="AM30" s="31">
        <f>+AI30+AJ30+AK30+AL30</f>
        <v>403.20000000000005</v>
      </c>
    </row>
    <row r="31" spans="1:39" s="5" customFormat="1" ht="21" customHeight="1">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c r="AC31" s="25">
        <f>+SUM(AC32:AC34)</f>
        <v>409.5</v>
      </c>
      <c r="AD31" s="25">
        <f>+SUM(AD32:AD34)</f>
        <v>428.6</v>
      </c>
      <c r="AE31" s="25">
        <f>+SUM(AE32:AE34)</f>
        <v>432.8</v>
      </c>
      <c r="AF31" s="25">
        <f>+SUM(AF32:AF34)</f>
        <v>512.1</v>
      </c>
      <c r="AG31" s="25">
        <f>+SUM(AG32:AG34)</f>
        <v>1783</v>
      </c>
      <c r="AI31" s="25">
        <f>+SUM(AI32:AI34)</f>
        <v>462.4</v>
      </c>
      <c r="AJ31" s="25">
        <f>+SUM(AJ32:AJ34)</f>
        <v>502.9</v>
      </c>
      <c r="AK31" s="25">
        <f>+SUM(AK32:AK34)</f>
        <v>499.5</v>
      </c>
      <c r="AL31" s="25">
        <f>+SUM(AL32:AL34)</f>
        <v>563.5</v>
      </c>
      <c r="AM31" s="25">
        <f>+SUM(AM32:AM34)</f>
        <v>2028.2999999999997</v>
      </c>
    </row>
    <row r="32" spans="1:39" s="6" customFormat="1" ht="13.5" customHeight="1">
      <c r="A32" s="6" t="s">
        <v>3</v>
      </c>
      <c r="B32" s="20">
        <v>283</v>
      </c>
      <c r="C32" s="20">
        <v>356</v>
      </c>
      <c r="D32" s="28"/>
      <c r="E32" s="20">
        <v>96.1</v>
      </c>
      <c r="F32" s="20">
        <v>93.6</v>
      </c>
      <c r="G32" s="20">
        <v>96.1</v>
      </c>
      <c r="H32" s="20">
        <v>106</v>
      </c>
      <c r="I32" s="31">
        <f>+E32+F32+G32+H32</f>
        <v>391.79999999999995</v>
      </c>
      <c r="J32" s="28"/>
      <c r="K32" s="20">
        <v>93.9</v>
      </c>
      <c r="L32" s="20">
        <v>95.9</v>
      </c>
      <c r="M32" s="20">
        <v>101.4</v>
      </c>
      <c r="N32" s="20">
        <v>118.9</v>
      </c>
      <c r="O32" s="31">
        <f>+K32+L32+M32+N32</f>
        <v>410.1</v>
      </c>
      <c r="P32" s="31"/>
      <c r="Q32" s="20">
        <v>97.4</v>
      </c>
      <c r="R32" s="20">
        <v>96.5</v>
      </c>
      <c r="S32" s="20">
        <v>89.1</v>
      </c>
      <c r="T32" s="20">
        <v>103.3</v>
      </c>
      <c r="U32" s="31">
        <f>+Q32+R32+S32+T32</f>
        <v>386.3</v>
      </c>
      <c r="V32" s="31"/>
      <c r="W32" s="20">
        <v>91.7</v>
      </c>
      <c r="X32" s="20">
        <v>116.2</v>
      </c>
      <c r="Y32" s="20">
        <v>116.3</v>
      </c>
      <c r="Z32" s="20">
        <v>132.30000000000001</v>
      </c>
      <c r="AA32" s="31">
        <f>+W32+X32+Y32+Z32</f>
        <v>456.5</v>
      </c>
      <c r="AC32" s="20">
        <v>112.7</v>
      </c>
      <c r="AD32" s="20">
        <v>124.4</v>
      </c>
      <c r="AE32" s="20">
        <v>116</v>
      </c>
      <c r="AF32" s="20">
        <v>135.69999999999999</v>
      </c>
      <c r="AG32" s="31">
        <f>+AC32+AD32+AE32+AF32</f>
        <v>488.8</v>
      </c>
      <c r="AI32" s="20">
        <v>126.4</v>
      </c>
      <c r="AJ32" s="20">
        <v>139.19999999999999</v>
      </c>
      <c r="AK32" s="20">
        <v>146.1</v>
      </c>
      <c r="AL32" s="20">
        <v>152.6</v>
      </c>
      <c r="AM32" s="31">
        <f>+AI32+AJ32+AK32+AL32</f>
        <v>564.30000000000007</v>
      </c>
    </row>
    <row r="33" spans="1:39" s="6" customFormat="1">
      <c r="A33" s="6" t="s">
        <v>4</v>
      </c>
      <c r="B33" s="20">
        <v>438.2</v>
      </c>
      <c r="C33" s="20">
        <v>541.9</v>
      </c>
      <c r="D33" s="28"/>
      <c r="E33" s="20">
        <v>122.8</v>
      </c>
      <c r="F33" s="20">
        <v>140.80000000000001</v>
      </c>
      <c r="G33" s="20">
        <v>130.9</v>
      </c>
      <c r="H33" s="20">
        <v>181.4</v>
      </c>
      <c r="I33" s="31">
        <f>+E33+F33+G33+H33</f>
        <v>575.9</v>
      </c>
      <c r="J33" s="28"/>
      <c r="K33" s="20">
        <v>138.69999999999999</v>
      </c>
      <c r="L33" s="20">
        <v>157.1</v>
      </c>
      <c r="M33" s="20">
        <v>146.1</v>
      </c>
      <c r="N33" s="20">
        <v>178.3</v>
      </c>
      <c r="O33" s="31">
        <f>+K33+L33+M33+N33</f>
        <v>620.20000000000005</v>
      </c>
      <c r="P33" s="31"/>
      <c r="Q33" s="20">
        <v>137.6</v>
      </c>
      <c r="R33" s="20">
        <v>144.19999999999999</v>
      </c>
      <c r="S33" s="20">
        <v>134.80000000000001</v>
      </c>
      <c r="T33" s="20">
        <v>160.9</v>
      </c>
      <c r="U33" s="31">
        <f>+Q33+R33+S33+T33</f>
        <v>577.5</v>
      </c>
      <c r="V33" s="31"/>
      <c r="W33" s="20">
        <v>140.9</v>
      </c>
      <c r="X33" s="20">
        <v>173.7</v>
      </c>
      <c r="Y33" s="20">
        <v>173</v>
      </c>
      <c r="Z33" s="20">
        <v>215.3</v>
      </c>
      <c r="AA33" s="31">
        <f>+W33+X33+Y33+Z33</f>
        <v>702.90000000000009</v>
      </c>
      <c r="AC33" s="20">
        <v>186.8</v>
      </c>
      <c r="AD33" s="20">
        <v>188.4</v>
      </c>
      <c r="AE33" s="20">
        <v>200.6</v>
      </c>
      <c r="AF33" s="20">
        <v>251.3</v>
      </c>
      <c r="AG33" s="31">
        <f>+AC33+AD33+AE33+AF33</f>
        <v>827.10000000000014</v>
      </c>
      <c r="AI33" s="20">
        <v>204.1</v>
      </c>
      <c r="AJ33" s="20">
        <v>228.2</v>
      </c>
      <c r="AK33" s="20">
        <v>210.8</v>
      </c>
      <c r="AL33" s="20">
        <v>265.79999999999995</v>
      </c>
      <c r="AM33" s="31">
        <f>+AI33+AJ33+AK33+AL33</f>
        <v>908.89999999999986</v>
      </c>
    </row>
    <row r="34" spans="1:39" s="6" customFormat="1">
      <c r="A34" s="6" t="s">
        <v>5</v>
      </c>
      <c r="B34" s="20">
        <v>213.3</v>
      </c>
      <c r="C34" s="20">
        <v>259.89999999999998</v>
      </c>
      <c r="D34" s="28"/>
      <c r="E34" s="20">
        <v>72</v>
      </c>
      <c r="F34" s="20">
        <v>71.3</v>
      </c>
      <c r="G34" s="20">
        <v>72.099999999999994</v>
      </c>
      <c r="H34" s="20">
        <v>75.7</v>
      </c>
      <c r="I34" s="31">
        <f>+E34+F34+G34+H34</f>
        <v>291.10000000000002</v>
      </c>
      <c r="J34" s="28"/>
      <c r="K34" s="20">
        <v>74.8</v>
      </c>
      <c r="L34" s="20">
        <v>73.2</v>
      </c>
      <c r="M34" s="20">
        <v>70.8</v>
      </c>
      <c r="N34" s="20">
        <v>85.7</v>
      </c>
      <c r="O34" s="31">
        <f>+K34+L34+M34+N34</f>
        <v>304.5</v>
      </c>
      <c r="P34" s="31"/>
      <c r="Q34" s="20">
        <v>74.7</v>
      </c>
      <c r="R34" s="20">
        <v>70.2</v>
      </c>
      <c r="S34" s="20">
        <v>67.8</v>
      </c>
      <c r="T34" s="20">
        <v>74.8</v>
      </c>
      <c r="U34" s="31">
        <f>+Q34+R34+S34+T34</f>
        <v>287.5</v>
      </c>
      <c r="V34" s="31"/>
      <c r="W34" s="20">
        <v>79.3</v>
      </c>
      <c r="X34" s="20">
        <v>95.7</v>
      </c>
      <c r="Y34" s="20">
        <v>114.3</v>
      </c>
      <c r="Z34" s="20">
        <v>115.1</v>
      </c>
      <c r="AA34" s="31">
        <f>+W34+X34+Y34+Z34</f>
        <v>404.4</v>
      </c>
      <c r="AC34" s="20">
        <v>110</v>
      </c>
      <c r="AD34" s="20">
        <v>115.8</v>
      </c>
      <c r="AE34" s="20">
        <v>116.2</v>
      </c>
      <c r="AF34" s="20">
        <v>125.1</v>
      </c>
      <c r="AG34" s="31">
        <f>+AC34+AD34+AE34+AF34</f>
        <v>467.1</v>
      </c>
      <c r="AI34" s="20">
        <v>131.9</v>
      </c>
      <c r="AJ34" s="20">
        <v>135.5</v>
      </c>
      <c r="AK34" s="20">
        <v>142.6</v>
      </c>
      <c r="AL34" s="20">
        <v>145.09999999999997</v>
      </c>
      <c r="AM34" s="31">
        <f>+AI34+AJ34+AK34+AL34</f>
        <v>555.09999999999991</v>
      </c>
    </row>
    <row r="35" spans="1:39"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c r="AL35" s="13"/>
      <c r="AM35" s="34"/>
    </row>
    <row r="36" spans="1:39" s="6" customFormat="1" ht="21" customHeight="1">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c r="AC36" s="45">
        <v>0.28999999999999998</v>
      </c>
      <c r="AD36" s="45">
        <v>0.17</v>
      </c>
      <c r="AE36" s="45">
        <v>0.11</v>
      </c>
      <c r="AF36" s="45">
        <v>0.1</v>
      </c>
      <c r="AG36" s="45">
        <v>0.16</v>
      </c>
      <c r="AI36" s="45">
        <v>0.1</v>
      </c>
      <c r="AJ36" s="45">
        <v>0.1</v>
      </c>
      <c r="AK36" s="45">
        <v>0.08</v>
      </c>
      <c r="AL36" s="45">
        <v>7.0000000000000007E-2</v>
      </c>
      <c r="AM36" s="45">
        <v>0.09</v>
      </c>
    </row>
    <row r="37" spans="1:39" s="6" customFormat="1" ht="12.75" customHeight="1">
      <c r="A37" s="16" t="s">
        <v>56</v>
      </c>
      <c r="B37" s="47" t="s">
        <v>74</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row>
    <row r="38" spans="1:39" s="6" customFormat="1" ht="12.75" customHeight="1">
      <c r="A38" s="16" t="s">
        <v>57</v>
      </c>
      <c r="B38" s="47" t="s">
        <v>74</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c r="AC38" s="48">
        <v>0.32</v>
      </c>
      <c r="AD38" s="48">
        <v>0.12</v>
      </c>
      <c r="AE38" s="48">
        <v>0.13</v>
      </c>
      <c r="AF38" s="48">
        <v>0.08</v>
      </c>
      <c r="AG38" s="48">
        <v>0.15</v>
      </c>
      <c r="AI38" s="48">
        <v>7.0000000000000007E-2</v>
      </c>
      <c r="AJ38" s="48">
        <v>0.11</v>
      </c>
      <c r="AK38" s="48">
        <v>0.08</v>
      </c>
      <c r="AL38" s="48">
        <v>0.1</v>
      </c>
      <c r="AM38" s="48">
        <v>0.09</v>
      </c>
    </row>
    <row r="39" spans="1:39"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c r="AC39" s="48">
        <v>0.31</v>
      </c>
      <c r="AD39" s="48">
        <v>0.18</v>
      </c>
      <c r="AE39" s="48">
        <v>0.11</v>
      </c>
      <c r="AF39" s="48">
        <v>0.09</v>
      </c>
      <c r="AG39" s="48">
        <v>0.16</v>
      </c>
      <c r="AI39" s="48">
        <v>0.1</v>
      </c>
      <c r="AJ39" s="48">
        <v>0.11</v>
      </c>
      <c r="AK39" s="48">
        <v>0.08</v>
      </c>
      <c r="AL39" s="48">
        <v>0.08</v>
      </c>
      <c r="AM39" s="48">
        <v>0.09</v>
      </c>
    </row>
    <row r="40" spans="1:39" s="6" customFormat="1">
      <c r="A40" s="6" t="s">
        <v>58</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row>
    <row r="41" spans="1:39" s="5" customFormat="1" ht="21" customHeight="1">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row>
    <row r="42" spans="1:39" s="6" customFormat="1">
      <c r="A42" s="6" t="s">
        <v>13</v>
      </c>
      <c r="B42" s="47" t="s">
        <v>74</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c r="Z42" s="48">
        <v>0.34</v>
      </c>
      <c r="AA42" s="48">
        <v>0.26</v>
      </c>
      <c r="AC42" s="48">
        <v>0.35</v>
      </c>
      <c r="AD42" s="48">
        <v>0.2</v>
      </c>
      <c r="AE42" s="48">
        <v>0.11</v>
      </c>
      <c r="AF42" s="48">
        <v>0.1</v>
      </c>
      <c r="AG42" s="48">
        <v>0.17</v>
      </c>
      <c r="AI42" s="48">
        <v>0.09</v>
      </c>
      <c r="AJ42" s="48">
        <v>0.09</v>
      </c>
      <c r="AK42" s="48">
        <v>0.08</v>
      </c>
      <c r="AL42" s="48">
        <v>7.0000000000000007E-2</v>
      </c>
      <c r="AM42" s="48">
        <v>0.08</v>
      </c>
    </row>
    <row r="43" spans="1:39" s="6" customFormat="1" ht="13.5" customHeight="1">
      <c r="A43" s="6" t="s">
        <v>14</v>
      </c>
      <c r="B43" s="47" t="s">
        <v>74</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c r="Z43" s="48">
        <v>0.41</v>
      </c>
      <c r="AA43" s="48">
        <v>0.28999999999999998</v>
      </c>
      <c r="AC43" s="48">
        <v>0.44</v>
      </c>
      <c r="AD43" s="48">
        <v>0.17</v>
      </c>
      <c r="AE43" s="48">
        <v>0.09</v>
      </c>
      <c r="AF43" s="48">
        <v>0.1</v>
      </c>
      <c r="AG43" s="48">
        <v>0.18</v>
      </c>
      <c r="AI43" s="48">
        <v>0.06</v>
      </c>
      <c r="AJ43" s="48">
        <v>0.08</v>
      </c>
      <c r="AK43" s="48">
        <v>0.05</v>
      </c>
      <c r="AL43" s="48">
        <v>0.01</v>
      </c>
      <c r="AM43" s="48">
        <v>0.05</v>
      </c>
    </row>
    <row r="44" spans="1:39" s="6" customFormat="1">
      <c r="A44" s="6" t="s">
        <v>15</v>
      </c>
      <c r="B44" s="47" t="s">
        <v>74</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c r="Z44" s="48">
        <v>0.31</v>
      </c>
      <c r="AA44" s="48">
        <v>0.27</v>
      </c>
      <c r="AC44" s="48">
        <v>0.31</v>
      </c>
      <c r="AD44" s="48">
        <v>0.25</v>
      </c>
      <c r="AE44" s="48">
        <v>0.12</v>
      </c>
      <c r="AF44" s="48">
        <v>0.05</v>
      </c>
      <c r="AG44" s="48">
        <v>0.16</v>
      </c>
      <c r="AI44" s="48">
        <v>0.17</v>
      </c>
      <c r="AJ44" s="48">
        <v>0.09</v>
      </c>
      <c r="AK44" s="48">
        <v>0.03</v>
      </c>
      <c r="AL44" s="48">
        <v>0</v>
      </c>
      <c r="AM44" s="48">
        <v>7.0000000000000007E-2</v>
      </c>
    </row>
    <row r="45" spans="1:39" s="6" customFormat="1">
      <c r="A45" s="52" t="s">
        <v>122</v>
      </c>
      <c r="B45" s="47" t="s">
        <v>74</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c r="AL45" s="48">
        <v>0.11</v>
      </c>
      <c r="AM45" s="48">
        <v>0.12</v>
      </c>
    </row>
    <row r="46" spans="1:39"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row>
    <row r="47" spans="1:39" s="6" customFormat="1" ht="13.5" customHeight="1">
      <c r="A47" s="6" t="s">
        <v>3</v>
      </c>
      <c r="B47" s="47" t="s">
        <v>74</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c r="AC47" s="48">
        <v>0.22</v>
      </c>
      <c r="AD47" s="48">
        <v>0.21</v>
      </c>
      <c r="AE47" s="48">
        <v>0.09</v>
      </c>
      <c r="AF47" s="48">
        <v>0.02</v>
      </c>
      <c r="AG47" s="48">
        <v>0.12</v>
      </c>
      <c r="AI47" s="48">
        <v>0.08</v>
      </c>
      <c r="AJ47" s="48">
        <v>0</v>
      </c>
      <c r="AK47" s="48">
        <v>0.12</v>
      </c>
      <c r="AL47" s="48">
        <v>0.08</v>
      </c>
      <c r="AM47" s="48">
        <v>7.0000000000000007E-2</v>
      </c>
    </row>
    <row r="48" spans="1:39" s="6" customFormat="1">
      <c r="A48" s="6" t="s">
        <v>4</v>
      </c>
      <c r="B48" s="47" t="s">
        <v>74</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c r="AC48" s="48">
        <v>0.32</v>
      </c>
      <c r="AD48" s="48">
        <v>0.09</v>
      </c>
      <c r="AE48" s="48">
        <v>0.16</v>
      </c>
      <c r="AF48" s="48">
        <v>0.17</v>
      </c>
      <c r="AG48" s="48">
        <v>0.18</v>
      </c>
      <c r="AI48" s="48">
        <v>0.08</v>
      </c>
      <c r="AJ48" s="48">
        <v>0.19</v>
      </c>
      <c r="AK48" s="48">
        <v>0.02</v>
      </c>
      <c r="AL48" s="48">
        <v>0.05</v>
      </c>
      <c r="AM48" s="48">
        <v>0.08</v>
      </c>
    </row>
    <row r="49" spans="1:39" s="6" customFormat="1">
      <c r="A49" s="6" t="s">
        <v>5</v>
      </c>
      <c r="B49" s="47" t="s">
        <v>74</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c r="AC49" s="48">
        <v>0.31</v>
      </c>
      <c r="AD49" s="48">
        <v>0.26</v>
      </c>
      <c r="AE49" s="48">
        <v>0.04</v>
      </c>
      <c r="AF49" s="48">
        <v>0.05</v>
      </c>
      <c r="AG49" s="48">
        <v>0.15</v>
      </c>
      <c r="AI49" s="48">
        <v>0.15</v>
      </c>
      <c r="AJ49" s="48">
        <v>0.08</v>
      </c>
      <c r="AK49" s="48">
        <v>0.06</v>
      </c>
      <c r="AL49" s="48">
        <v>0.12</v>
      </c>
      <c r="AM49" s="48">
        <v>0.13</v>
      </c>
    </row>
    <row r="50" spans="1:39"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row>
    <row r="51" spans="1:39"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c r="AC51" s="12">
        <v>9195</v>
      </c>
      <c r="AD51" s="12">
        <v>9286</v>
      </c>
      <c r="AE51" s="12">
        <v>9481</v>
      </c>
      <c r="AF51" s="12">
        <v>9556</v>
      </c>
      <c r="AG51" s="9">
        <f>AF51</f>
        <v>9556</v>
      </c>
      <c r="AI51" s="12">
        <v>9630</v>
      </c>
      <c r="AJ51" s="12">
        <v>9684</v>
      </c>
      <c r="AK51" s="12">
        <v>10067</v>
      </c>
      <c r="AL51" s="12">
        <v>10123</v>
      </c>
      <c r="AM51" s="9">
        <f>AL51</f>
        <v>10123</v>
      </c>
    </row>
    <row r="52" spans="1:39" s="9" customFormat="1" ht="21" customHeight="1">
      <c r="A52" s="56" t="s">
        <v>107</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c r="AC52" s="12">
        <v>12128</v>
      </c>
      <c r="AD52" s="12">
        <v>11893</v>
      </c>
      <c r="AE52" s="12">
        <v>11748</v>
      </c>
      <c r="AF52" s="12">
        <v>12136</v>
      </c>
      <c r="AG52" s="9">
        <f>+AC52+AD52+AE52+AF52</f>
        <v>47905</v>
      </c>
      <c r="AI52" s="12">
        <v>13408</v>
      </c>
      <c r="AJ52" s="12">
        <v>13844</v>
      </c>
      <c r="AK52" s="12">
        <v>11984</v>
      </c>
      <c r="AL52" s="12">
        <v>13751</v>
      </c>
      <c r="AM52" s="9">
        <f>+AI52+AJ52+AK52+AL52</f>
        <v>52987</v>
      </c>
    </row>
    <row r="53" spans="1:39" s="6" customFormat="1">
      <c r="B53" s="13"/>
      <c r="C53" s="13"/>
      <c r="D53" s="13"/>
      <c r="E53" s="13"/>
      <c r="F53" s="13"/>
      <c r="G53" s="13"/>
      <c r="H53" s="13"/>
      <c r="I53" s="13"/>
      <c r="J53" s="13"/>
      <c r="K53" s="13"/>
      <c r="L53" s="13"/>
      <c r="M53" s="13"/>
      <c r="N53" s="13"/>
      <c r="O53" s="34"/>
      <c r="Q53" s="13"/>
      <c r="R53" s="13"/>
      <c r="S53" s="13"/>
      <c r="T53" s="13"/>
      <c r="U53" s="34"/>
      <c r="W53" s="13"/>
      <c r="X53" s="13"/>
      <c r="Y53" s="13"/>
      <c r="Z53" s="13"/>
      <c r="AA53" s="34"/>
      <c r="AC53" s="13"/>
      <c r="AD53" s="13"/>
      <c r="AE53" s="13"/>
      <c r="AF53" s="13"/>
      <c r="AG53" s="34"/>
      <c r="AI53" s="13"/>
      <c r="AJ53" s="13"/>
      <c r="AK53" s="13"/>
      <c r="AL53" s="13"/>
      <c r="AM53" s="34"/>
    </row>
    <row r="54" spans="1:39"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row>
    <row r="55" spans="1:39" s="6" customFormat="1">
      <c r="A55" s="57" t="s">
        <v>108</v>
      </c>
      <c r="B55" s="13"/>
      <c r="C55" s="13"/>
      <c r="D55" s="13"/>
      <c r="E55" s="13"/>
      <c r="F55" s="13"/>
      <c r="G55" s="13"/>
      <c r="H55" s="13"/>
      <c r="I55" s="13"/>
      <c r="J55" s="13"/>
      <c r="K55" s="13"/>
      <c r="L55" s="13"/>
      <c r="M55" s="13"/>
      <c r="O55" s="34"/>
      <c r="Q55" s="13"/>
      <c r="U55" s="34"/>
      <c r="W55" s="13"/>
      <c r="X55" s="13"/>
      <c r="Y55" s="13"/>
      <c r="Z55" s="13"/>
      <c r="AA55" s="34"/>
      <c r="AC55" s="13"/>
      <c r="AD55" s="13"/>
      <c r="AE55" s="13"/>
      <c r="AF55" s="13"/>
      <c r="AG55" s="34"/>
      <c r="AI55" s="13"/>
      <c r="AJ55" s="13"/>
      <c r="AK55" s="13"/>
      <c r="AL55" s="13"/>
      <c r="AM55" s="34"/>
    </row>
    <row r="56" spans="1:39" s="6" customFormat="1">
      <c r="B56" s="13"/>
      <c r="C56" s="13"/>
      <c r="D56" s="13"/>
      <c r="E56" s="13"/>
      <c r="F56" s="13"/>
      <c r="G56" s="13"/>
      <c r="H56" s="13"/>
      <c r="I56" s="13"/>
      <c r="J56" s="13"/>
      <c r="K56" s="13"/>
      <c r="L56" s="13"/>
      <c r="M56" s="13"/>
      <c r="O56" s="34"/>
      <c r="Q56" s="13"/>
      <c r="U56" s="34"/>
      <c r="W56" s="13"/>
      <c r="X56" s="13"/>
      <c r="Y56" s="13"/>
      <c r="Z56" s="13"/>
      <c r="AA56" s="34"/>
      <c r="AC56" s="13"/>
      <c r="AD56" s="13"/>
      <c r="AE56" s="13"/>
      <c r="AF56" s="13"/>
      <c r="AG56" s="34"/>
      <c r="AI56" s="13"/>
      <c r="AJ56" s="13"/>
      <c r="AK56" s="13"/>
      <c r="AL56" s="13"/>
      <c r="AM56" s="34"/>
    </row>
  </sheetData>
  <phoneticPr fontId="0" type="noConversion"/>
  <printOptions horizontalCentered="1"/>
  <pageMargins left="0.25" right="0.18" top="0.35" bottom="0.38" header="0.22" footer="0.28000000000000003"/>
  <pageSetup paperSize="9" scale="59" orientation="landscape" r:id="rId1"/>
  <headerFooter alignWithMargins="0"/>
  <ignoredErrors>
    <ignoredError sqref="AA31 AA10 AA8 AG31 AG10 AG8 I8:U10 I31:U31 AM31 AM8 AM10" formula="1"/>
  </ignoredErrors>
</worksheet>
</file>

<file path=xl/worksheets/sheet2.xml><?xml version="1.0" encoding="utf-8"?>
<worksheet xmlns="http://schemas.openxmlformats.org/spreadsheetml/2006/main" xmlns:r="http://schemas.openxmlformats.org/officeDocument/2006/relationships">
  <sheetPr codeName="Sheet2">
    <pageSetUpPr fitToPage="1"/>
  </sheetPr>
  <dimension ref="A1:AM5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style="34" collapsed="1"/>
    <col min="16" max="16" width="4.5703125" hidden="1" customWidth="1" outlineLevel="1"/>
    <col min="17" max="20" width="9.140625"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customWidth="1"/>
    <col min="33" max="33" width="9.140625" style="34"/>
    <col min="34" max="34" width="4.5703125" customWidth="1"/>
    <col min="39" max="39" width="9.140625" style="34"/>
  </cols>
  <sheetData>
    <row r="1" spans="1:39" ht="20.25">
      <c r="A1" s="1" t="s">
        <v>90</v>
      </c>
    </row>
    <row r="2" spans="1:39" ht="12.75" customHeight="1">
      <c r="A2" s="2"/>
    </row>
    <row r="3" spans="1:39" ht="12.75" customHeight="1">
      <c r="A3" s="2" t="s">
        <v>44</v>
      </c>
    </row>
    <row r="4" spans="1:39">
      <c r="A4" s="2"/>
    </row>
    <row r="5" spans="1:39">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row>
    <row r="6" spans="1:39" ht="21" customHeight="1">
      <c r="A6" s="2" t="s">
        <v>56</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row>
    <row r="7" spans="1:39">
      <c r="A7" s="2" t="s">
        <v>57</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c r="AC7" s="27">
        <v>273.60000000000002</v>
      </c>
      <c r="AD7" s="27">
        <v>278</v>
      </c>
      <c r="AE7" s="27">
        <v>294.10000000000002</v>
      </c>
      <c r="AF7" s="27">
        <v>306.7</v>
      </c>
      <c r="AG7" s="35">
        <f>+SUM(AC7:AF7)</f>
        <v>1152.4000000000001</v>
      </c>
      <c r="AI7" s="27">
        <v>299.60000000000002</v>
      </c>
      <c r="AJ7" s="27">
        <v>329.9</v>
      </c>
      <c r="AK7" s="27">
        <v>340.7</v>
      </c>
      <c r="AL7" s="27">
        <v>350.9</v>
      </c>
      <c r="AM7" s="35">
        <f>+SUM(AI7:AL7)</f>
        <v>1321.1</v>
      </c>
    </row>
    <row r="8" spans="1:39"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c r="AC8" s="28">
        <f>+AC7+AC6</f>
        <v>372.6</v>
      </c>
      <c r="AD8" s="28">
        <f>+AD7+AD6</f>
        <v>388.4</v>
      </c>
      <c r="AE8" s="28">
        <f>+AE7+AE6</f>
        <v>394.3</v>
      </c>
      <c r="AF8" s="28">
        <f>+AF7+AF6</f>
        <v>462.1</v>
      </c>
      <c r="AG8" s="28">
        <f>+AG7+AG6</f>
        <v>1617.4</v>
      </c>
      <c r="AI8" s="28">
        <f>+AI7+AI6</f>
        <v>419.90000000000003</v>
      </c>
      <c r="AJ8" s="28">
        <f>+AJ7+AJ6</f>
        <v>457.79999999999995</v>
      </c>
      <c r="AK8" s="28">
        <f>+AK7+AK6</f>
        <v>460.2</v>
      </c>
      <c r="AL8" s="28">
        <f>+AL7+AL6</f>
        <v>515.5</v>
      </c>
      <c r="AM8" s="28">
        <f>+AM7+AM6</f>
        <v>1853.3999999999999</v>
      </c>
    </row>
    <row r="9" spans="1:39" s="6" customFormat="1" ht="12.75" customHeight="1">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row>
    <row r="10" spans="1:39" s="5" customFormat="1" ht="12.75" customHeight="1">
      <c r="A10" s="5" t="s">
        <v>59</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c r="AC10" s="25">
        <f>+AC8+AC9</f>
        <v>409.90000000000003</v>
      </c>
      <c r="AD10" s="25">
        <f>+AD8+AD9</f>
        <v>428.59999999999997</v>
      </c>
      <c r="AE10" s="25">
        <f>+AE8+AE9</f>
        <v>432.90000000000003</v>
      </c>
      <c r="AF10" s="25">
        <f>+AF8+AF9</f>
        <v>512.1</v>
      </c>
      <c r="AG10" s="25">
        <f>+AG8+AG9</f>
        <v>1783.5</v>
      </c>
      <c r="AI10" s="25">
        <f>+AI8+AI9</f>
        <v>462.40000000000003</v>
      </c>
      <c r="AJ10" s="25">
        <f>+AJ8+AJ9</f>
        <v>502.9</v>
      </c>
      <c r="AK10" s="25">
        <f>+AK8+AK9</f>
        <v>505</v>
      </c>
      <c r="AL10" s="25">
        <f>+AL8+AL9</f>
        <v>568.20000000000005</v>
      </c>
      <c r="AM10" s="25">
        <f>+AM8+AM9</f>
        <v>2038.4999999999998</v>
      </c>
    </row>
    <row r="11" spans="1:39" s="6" customFormat="1" ht="18" customHeight="1">
      <c r="A11" s="6" t="s">
        <v>60</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-18.7</v>
      </c>
      <c r="AE11" s="20">
        <v>-18.7</v>
      </c>
      <c r="AF11" s="20">
        <v>-24.2</v>
      </c>
      <c r="AG11" s="35">
        <f t="shared" ref="AG11:AG17" si="4">+SUM(AC11:AF11)</f>
        <v>-80.600000000000009</v>
      </c>
      <c r="AI11" s="20">
        <v>-22.3</v>
      </c>
      <c r="AJ11" s="20">
        <v>-22</v>
      </c>
      <c r="AK11" s="20">
        <v>-21.6</v>
      </c>
      <c r="AL11" s="20">
        <v>-26</v>
      </c>
      <c r="AM11" s="35">
        <f t="shared" ref="AM11:AM17" si="5">+SUM(AI11:AL11)</f>
        <v>-91.9</v>
      </c>
    </row>
    <row r="12" spans="1:39" s="6" customFormat="1">
      <c r="A12" s="6" t="s">
        <v>61</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c r="Z12" s="20">
        <v>-38.4</v>
      </c>
      <c r="AA12" s="35">
        <f t="shared" si="3"/>
        <v>-144.1</v>
      </c>
      <c r="AC12" s="20">
        <v>-39.200000000000003</v>
      </c>
      <c r="AD12" s="21">
        <v>-46.5</v>
      </c>
      <c r="AE12" s="21">
        <v>-40.5</v>
      </c>
      <c r="AF12" s="21">
        <v>-42</v>
      </c>
      <c r="AG12" s="35">
        <f t="shared" si="4"/>
        <v>-168.2</v>
      </c>
      <c r="AI12" s="20">
        <v>-43</v>
      </c>
      <c r="AJ12" s="20">
        <v>-42.8</v>
      </c>
      <c r="AK12" s="20">
        <v>-41.1</v>
      </c>
      <c r="AL12" s="20">
        <v>-47.6</v>
      </c>
      <c r="AM12" s="35">
        <f t="shared" si="5"/>
        <v>-174.5</v>
      </c>
    </row>
    <row r="13" spans="1:39" s="7" customFormat="1" ht="18" customHeight="1">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c r="Z13" s="29">
        <v>-75.5</v>
      </c>
      <c r="AA13" s="35">
        <f t="shared" si="3"/>
        <v>-310.10000000000002</v>
      </c>
      <c r="AC13" s="29">
        <v>-75.099999999999994</v>
      </c>
      <c r="AD13" s="29">
        <v>-81.2</v>
      </c>
      <c r="AE13" s="29">
        <v>-77.2</v>
      </c>
      <c r="AF13" s="29">
        <v>-85.7</v>
      </c>
      <c r="AG13" s="35">
        <f t="shared" si="4"/>
        <v>-319.2</v>
      </c>
      <c r="AI13" s="29">
        <v>-83.8</v>
      </c>
      <c r="AJ13" s="29">
        <v>-90.5</v>
      </c>
      <c r="AK13" s="29">
        <v>-89.9</v>
      </c>
      <c r="AL13" s="29">
        <v>-89.7</v>
      </c>
      <c r="AM13" s="35">
        <f t="shared" si="5"/>
        <v>-353.90000000000003</v>
      </c>
    </row>
    <row r="14" spans="1:39" s="7" customFormat="1">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c r="Z14" s="29">
        <v>-137.19999999999999</v>
      </c>
      <c r="AA14" s="35">
        <f t="shared" si="3"/>
        <v>-475.8</v>
      </c>
      <c r="AC14" s="29">
        <v>-130.5</v>
      </c>
      <c r="AD14" s="29">
        <v>-127</v>
      </c>
      <c r="AE14" s="29">
        <v>-125.6</v>
      </c>
      <c r="AF14" s="29">
        <v>-146.69999999999999</v>
      </c>
      <c r="AG14" s="35">
        <f t="shared" si="4"/>
        <v>-529.79999999999995</v>
      </c>
      <c r="AI14" s="29">
        <v>-143.19999999999999</v>
      </c>
      <c r="AJ14" s="29">
        <v>-164.6</v>
      </c>
      <c r="AK14" s="29">
        <v>-146.5</v>
      </c>
      <c r="AL14" s="29">
        <v>-167.3</v>
      </c>
      <c r="AM14" s="35">
        <f t="shared" si="5"/>
        <v>-621.59999999999991</v>
      </c>
    </row>
    <row r="15" spans="1:39" s="7" customFormat="1">
      <c r="A15" s="14" t="s">
        <v>85</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c r="Z15" s="29">
        <v>-36.799999999999997</v>
      </c>
      <c r="AA15" s="35">
        <f t="shared" si="3"/>
        <v>-122.1</v>
      </c>
      <c r="AC15" s="29">
        <v>-30</v>
      </c>
      <c r="AD15" s="29">
        <v>-35</v>
      </c>
      <c r="AE15" s="29">
        <v>-32.5</v>
      </c>
      <c r="AF15" s="29">
        <v>-45.6</v>
      </c>
      <c r="AG15" s="35">
        <f t="shared" si="4"/>
        <v>-143.1</v>
      </c>
      <c r="AI15" s="29">
        <v>-34.799999999999997</v>
      </c>
      <c r="AJ15" s="29">
        <v>-36</v>
      </c>
      <c r="AK15" s="29">
        <v>-41.3</v>
      </c>
      <c r="AL15" s="29">
        <v>-40.200000000000003</v>
      </c>
      <c r="AM15" s="35">
        <f t="shared" si="5"/>
        <v>-152.30000000000001</v>
      </c>
    </row>
    <row r="16" spans="1:39"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c r="Z16" s="29"/>
      <c r="AA16" s="35">
        <f t="shared" si="3"/>
        <v>0</v>
      </c>
      <c r="AC16" s="29"/>
      <c r="AD16" s="29"/>
      <c r="AE16" s="29"/>
      <c r="AF16" s="29"/>
      <c r="AG16" s="35">
        <f t="shared" si="4"/>
        <v>0</v>
      </c>
      <c r="AI16" s="29"/>
      <c r="AJ16" s="29"/>
      <c r="AK16" s="29"/>
      <c r="AL16" s="29"/>
      <c r="AM16" s="35">
        <f t="shared" si="5"/>
        <v>0</v>
      </c>
    </row>
    <row r="17" spans="1:39"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c r="Z17" s="29"/>
      <c r="AA17" s="35">
        <f t="shared" si="3"/>
        <v>0</v>
      </c>
      <c r="AC17" s="29"/>
      <c r="AD17" s="29"/>
      <c r="AE17" s="29"/>
      <c r="AF17" s="29"/>
      <c r="AG17" s="35">
        <f t="shared" si="4"/>
        <v>0</v>
      </c>
      <c r="AI17" s="29"/>
      <c r="AJ17" s="29"/>
      <c r="AK17" s="29"/>
      <c r="AL17" s="29"/>
      <c r="AM17" s="35">
        <f t="shared" si="5"/>
        <v>0</v>
      </c>
    </row>
    <row r="18" spans="1:39" s="5" customFormat="1" ht="13.5" customHeight="1" collapsed="1">
      <c r="A18" s="5" t="s">
        <v>20</v>
      </c>
      <c r="B18" s="23">
        <f t="shared" ref="B18:C18" si="6">+SUM(B10:B17)</f>
        <v>269.89999999999998</v>
      </c>
      <c r="C18" s="23">
        <f t="shared" si="6"/>
        <v>316.2</v>
      </c>
      <c r="D18" s="23"/>
      <c r="E18" s="23">
        <f t="shared" ref="E18:I18" si="7">+SUM(E10:E17)</f>
        <v>65.100000000000051</v>
      </c>
      <c r="F18" s="23">
        <f t="shared" si="7"/>
        <v>72.199999999999932</v>
      </c>
      <c r="G18" s="23">
        <f t="shared" si="7"/>
        <v>67.800000000000011</v>
      </c>
      <c r="H18" s="23">
        <f t="shared" si="7"/>
        <v>129.39999999999998</v>
      </c>
      <c r="I18" s="23">
        <f t="shared" si="7"/>
        <v>334.50000000000028</v>
      </c>
      <c r="J18" s="23"/>
      <c r="K18" s="23">
        <f t="shared" ref="K18:O18" si="8">+SUM(K10:K17)</f>
        <v>70.200000000000017</v>
      </c>
      <c r="L18" s="23">
        <f t="shared" si="8"/>
        <v>81.799999999999983</v>
      </c>
      <c r="M18" s="23">
        <f t="shared" si="8"/>
        <v>75.899999999999949</v>
      </c>
      <c r="N18" s="23">
        <f t="shared" si="8"/>
        <v>114.10000000000004</v>
      </c>
      <c r="O18" s="23">
        <f t="shared" si="8"/>
        <v>342.00000000000023</v>
      </c>
      <c r="Q18" s="23">
        <f t="shared" ref="Q18:R18" si="9">+SUM(Q10:Q17)</f>
        <v>60.399999999999913</v>
      </c>
      <c r="R18" s="23">
        <f t="shared" si="9"/>
        <v>68.100000000000051</v>
      </c>
      <c r="S18" s="23">
        <f>+SUM(S10:S17)</f>
        <v>74.500000000000028</v>
      </c>
      <c r="T18" s="23">
        <f>+SUM(T10:T17)</f>
        <v>110.69999999999996</v>
      </c>
      <c r="U18" s="23">
        <f t="shared" ref="U18" si="10">+SUM(U10:U17)</f>
        <v>313.7000000000001</v>
      </c>
      <c r="W18" s="23">
        <f t="shared" ref="W18:X18" si="11">+SUM(W10:W17)</f>
        <v>69.099999999999937</v>
      </c>
      <c r="X18" s="23">
        <f t="shared" si="11"/>
        <v>109.50000000000004</v>
      </c>
      <c r="Y18" s="23">
        <f t="shared" ref="Y18:AA18" si="12">+SUM(Y10:Y17)</f>
        <v>114.49999999999991</v>
      </c>
      <c r="Z18" s="23">
        <f t="shared" si="12"/>
        <v>158.60000000000002</v>
      </c>
      <c r="AA18" s="23">
        <f t="shared" si="12"/>
        <v>451.69999999999993</v>
      </c>
      <c r="AC18" s="23">
        <f t="shared" ref="AC18:AD18" si="13">+SUM(AC10:AC17)</f>
        <v>116.10000000000002</v>
      </c>
      <c r="AD18" s="23">
        <f t="shared" si="13"/>
        <v>120.19999999999999</v>
      </c>
      <c r="AE18" s="23">
        <f t="shared" ref="AE18:AG18" si="14">+SUM(AE10:AE17)</f>
        <v>138.40000000000006</v>
      </c>
      <c r="AF18" s="23">
        <f t="shared" si="14"/>
        <v>167.90000000000006</v>
      </c>
      <c r="AG18" s="23">
        <f t="shared" si="14"/>
        <v>542.6</v>
      </c>
      <c r="AI18" s="23">
        <f t="shared" ref="AI18:AJ18" si="15">+SUM(AI10:AI17)</f>
        <v>135.30000000000001</v>
      </c>
      <c r="AJ18" s="23">
        <f t="shared" si="15"/>
        <v>146.99999999999997</v>
      </c>
      <c r="AK18" s="23">
        <f t="shared" ref="AK18:AM18" si="16">+SUM(AK10:AK17)</f>
        <v>164.59999999999997</v>
      </c>
      <c r="AL18" s="23">
        <f t="shared" si="16"/>
        <v>197.40000000000003</v>
      </c>
      <c r="AM18" s="23">
        <f t="shared" si="16"/>
        <v>644.29999999999973</v>
      </c>
    </row>
    <row r="19" spans="1:39" s="7" customFormat="1">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c r="AC19" s="7">
        <f>+AC18/AC10</f>
        <v>0.28323981458892417</v>
      </c>
      <c r="AD19" s="7">
        <f>+AD18/AD10</f>
        <v>0.2804479701353243</v>
      </c>
      <c r="AE19" s="7">
        <f>+AE18/AE10</f>
        <v>0.31970431970431984</v>
      </c>
      <c r="AF19" s="7">
        <f>+AF18/AF10</f>
        <v>0.32786565123999228</v>
      </c>
      <c r="AG19" s="7">
        <f>+AG18/AG10</f>
        <v>0.30423324922904404</v>
      </c>
      <c r="AI19" s="7">
        <f>+AI18/AI10</f>
        <v>0.29260380622837373</v>
      </c>
      <c r="AJ19" s="7">
        <f>+AJ18/AJ10</f>
        <v>0.29230463312785837</v>
      </c>
      <c r="AK19" s="7">
        <f>+AK18/AK10</f>
        <v>0.3259405940594059</v>
      </c>
      <c r="AL19" s="7">
        <f>+AL18/AL10</f>
        <v>0.34741288278775084</v>
      </c>
      <c r="AM19" s="7">
        <f>+AM18/AM10</f>
        <v>0.31606573460878085</v>
      </c>
    </row>
    <row r="20" spans="1:39" s="5" customFormat="1" ht="18" customHeight="1">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0</v>
      </c>
      <c r="AD20" s="22">
        <v>-0.6</v>
      </c>
      <c r="AE20" s="22">
        <v>0.1</v>
      </c>
      <c r="AF20" s="22">
        <v>-0.8</v>
      </c>
      <c r="AG20" s="35">
        <f>+SUM(AC20:AF20)</f>
        <v>-1.3</v>
      </c>
      <c r="AI20" s="22">
        <v>1.7</v>
      </c>
      <c r="AJ20" s="22">
        <v>1</v>
      </c>
      <c r="AK20" s="22">
        <v>1.7</v>
      </c>
      <c r="AL20" s="22">
        <v>6.3</v>
      </c>
      <c r="AM20" s="35">
        <f>+SUM(AI20:AL20)</f>
        <v>10.7</v>
      </c>
    </row>
    <row r="21" spans="1:39" s="5" customFormat="1" ht="12.75" customHeight="1">
      <c r="A21" s="16" t="s">
        <v>63</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c r="AC21" s="22">
        <v>-37.299999999999997</v>
      </c>
      <c r="AD21" s="22">
        <v>-39.9</v>
      </c>
      <c r="AE21" s="22">
        <v>-42.3</v>
      </c>
      <c r="AF21" s="22">
        <v>-58.1</v>
      </c>
      <c r="AG21" s="35">
        <f>+SUM(AC21:AF21)</f>
        <v>-177.6</v>
      </c>
      <c r="AI21" s="22">
        <v>-47</v>
      </c>
      <c r="AJ21" s="22">
        <v>-51.5</v>
      </c>
      <c r="AK21" s="22">
        <v>-54.5</v>
      </c>
      <c r="AL21" s="22">
        <v>-73.5</v>
      </c>
      <c r="AM21" s="35">
        <f>+SUM(AI21:AL21)</f>
        <v>-226.5</v>
      </c>
    </row>
    <row r="22" spans="1:39" s="5" customFormat="1" ht="12.75" customHeight="1">
      <c r="A22" s="52" t="s">
        <v>123</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-0.9</v>
      </c>
      <c r="AF22" s="22">
        <v>-0.6</v>
      </c>
      <c r="AG22" s="35">
        <f>+SUM(AC22:AF22)</f>
        <v>-1.6</v>
      </c>
      <c r="AI22" s="22">
        <v>-1.1000000000000001</v>
      </c>
      <c r="AJ22" s="22">
        <v>-1</v>
      </c>
      <c r="AK22" s="22">
        <v>-0.1</v>
      </c>
      <c r="AL22" s="22">
        <v>-1.8</v>
      </c>
      <c r="AM22" s="35">
        <f>+SUM(AI22:AL22)</f>
        <v>-4</v>
      </c>
    </row>
    <row r="23" spans="1:39" s="5" customFormat="1" ht="21" customHeight="1" collapsed="1">
      <c r="A23" s="5" t="s">
        <v>81</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c r="AC23" s="23">
        <f>+AC18+SUM(AC20:AC22)</f>
        <v>78.700000000000017</v>
      </c>
      <c r="AD23" s="23">
        <f>+AD18+SUM(AD20:AD22)</f>
        <v>79.699999999999989</v>
      </c>
      <c r="AE23" s="23">
        <f>+AE18+SUM(AE20:AE22)</f>
        <v>95.300000000000068</v>
      </c>
      <c r="AF23" s="23">
        <f>+AF18+SUM(AF20:AF22)</f>
        <v>108.40000000000006</v>
      </c>
      <c r="AG23" s="23">
        <f>+AG18+SUM(AG20:AG22)</f>
        <v>362.1</v>
      </c>
      <c r="AI23" s="23">
        <f>+AI18+SUM(AI20:AI22)</f>
        <v>88.9</v>
      </c>
      <c r="AJ23" s="23">
        <f>+AJ18+SUM(AJ20:AJ22)</f>
        <v>95.499999999999972</v>
      </c>
      <c r="AK23" s="23">
        <f>+AK18+SUM(AK20:AK22)</f>
        <v>111.69999999999996</v>
      </c>
      <c r="AL23" s="23">
        <f>+AL18+SUM(AL20:AL22)</f>
        <v>128.40000000000003</v>
      </c>
      <c r="AM23" s="23">
        <f>+AM18+SUM(AM20:AM22)</f>
        <v>424.49999999999972</v>
      </c>
    </row>
    <row r="24" spans="1:39" s="11" customFormat="1" ht="21" customHeight="1">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c r="AC24" s="32">
        <f>+ROUND(AC23/AC25,2)</f>
        <v>0.63</v>
      </c>
      <c r="AD24" s="32">
        <f>+ROUND(AD23/AD25,2)</f>
        <v>0.64</v>
      </c>
      <c r="AE24" s="32">
        <f>+ROUND(AE23/AE25,2)</f>
        <v>0.77</v>
      </c>
      <c r="AF24" s="32">
        <f>+ROUND(AF23/AF25,2)</f>
        <v>0.87</v>
      </c>
      <c r="AG24" s="32">
        <f>+ROUND(AG23/AG25,2)</f>
        <v>2.92</v>
      </c>
      <c r="AI24" s="32">
        <f>+ROUND(AI23/AI25,2)</f>
        <v>0.71</v>
      </c>
      <c r="AJ24" s="32">
        <f>+ROUND(AJ23/AJ25,2)</f>
        <v>0.76</v>
      </c>
      <c r="AK24" s="32">
        <f>+ROUND(AK23/AK25,2)</f>
        <v>0.89</v>
      </c>
      <c r="AL24" s="32">
        <f>+ROUND(AL23/AL25,2)</f>
        <v>1.02</v>
      </c>
      <c r="AM24" s="32">
        <f>+ROUND(AM23/AM25,2)</f>
        <v>3.37</v>
      </c>
    </row>
    <row r="25" spans="1:39"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row>
    <row r="26" spans="1:39" s="5" customFormat="1" ht="42" customHeight="1">
      <c r="A26" s="5" t="s">
        <v>70</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c r="Z26" s="25">
        <f>+Z27+Z30</f>
        <v>422.8</v>
      </c>
      <c r="AA26" s="25">
        <f>+AA27+AA30</f>
        <v>1427.2</v>
      </c>
      <c r="AC26" s="25">
        <f>+AC27+AC30</f>
        <v>372.6</v>
      </c>
      <c r="AD26" s="25">
        <f>+AD27+AD30</f>
        <v>388.4</v>
      </c>
      <c r="AE26" s="25">
        <f>+AE27+AE30</f>
        <v>394.29999999999995</v>
      </c>
      <c r="AF26" s="25">
        <f>+AF27+AF30</f>
        <v>462.1</v>
      </c>
      <c r="AG26" s="25">
        <f>+AG27+AG30</f>
        <v>1617.4</v>
      </c>
      <c r="AI26" s="25">
        <f>+AI27+AI30</f>
        <v>419.9</v>
      </c>
      <c r="AJ26" s="25">
        <f>+AJ27+AJ30</f>
        <v>457.8</v>
      </c>
      <c r="AK26" s="25">
        <f>+AK27+AK30</f>
        <v>460.20000000000005</v>
      </c>
      <c r="AL26" s="25">
        <f>+AL27+AL30</f>
        <v>515.5</v>
      </c>
      <c r="AM26" s="25">
        <f>+AM27+AM30</f>
        <v>1853.3999999999999</v>
      </c>
    </row>
    <row r="27" spans="1:39" s="6" customFormat="1">
      <c r="A27" s="6" t="s">
        <v>13</v>
      </c>
      <c r="B27" s="20">
        <v>593.20000000000005</v>
      </c>
      <c r="C27" s="20">
        <v>746.6</v>
      </c>
      <c r="D27" s="28"/>
      <c r="E27" s="20">
        <v>187.3</v>
      </c>
      <c r="F27" s="20">
        <v>193</v>
      </c>
      <c r="G27" s="20">
        <v>195.8</v>
      </c>
      <c r="H27" s="20">
        <v>249.3</v>
      </c>
      <c r="I27" s="31">
        <f>+E27+F27+G27+H27</f>
        <v>825.40000000000009</v>
      </c>
      <c r="J27" s="28"/>
      <c r="K27" s="20">
        <v>202.4</v>
      </c>
      <c r="L27" s="20">
        <v>211.6</v>
      </c>
      <c r="M27" s="20">
        <v>210.3</v>
      </c>
      <c r="N27" s="20">
        <v>257.3</v>
      </c>
      <c r="O27" s="31">
        <f>+K27+L27+M27+N27</f>
        <v>881.59999999999991</v>
      </c>
      <c r="P27" s="31"/>
      <c r="Q27" s="20">
        <v>201.7</v>
      </c>
      <c r="R27" s="20">
        <v>206.8</v>
      </c>
      <c r="S27" s="20">
        <v>194.8</v>
      </c>
      <c r="T27" s="20">
        <v>237.2</v>
      </c>
      <c r="U27" s="31">
        <f>+Q27+R27+S27+T27</f>
        <v>840.5</v>
      </c>
      <c r="V27" s="31"/>
      <c r="W27" s="20">
        <v>208.9</v>
      </c>
      <c r="X27" s="20">
        <v>274.7</v>
      </c>
      <c r="Y27" s="20">
        <v>292.10000000000002</v>
      </c>
      <c r="Z27" s="20">
        <v>340</v>
      </c>
      <c r="AA27" s="31">
        <f>+W27+X27+Y27+Z27</f>
        <v>1115.7</v>
      </c>
      <c r="AC27" s="20">
        <v>288.5</v>
      </c>
      <c r="AD27" s="20">
        <v>307</v>
      </c>
      <c r="AE27" s="20">
        <v>309.89999999999998</v>
      </c>
      <c r="AF27" s="20">
        <v>371</v>
      </c>
      <c r="AG27" s="31">
        <f>+AC27+AD27+AE27+AF27</f>
        <v>1276.4000000000001</v>
      </c>
      <c r="AI27" s="20">
        <v>321.5</v>
      </c>
      <c r="AJ27" s="20">
        <v>356.3</v>
      </c>
      <c r="AK27" s="20">
        <v>360.3</v>
      </c>
      <c r="AL27" s="20">
        <v>412.1</v>
      </c>
      <c r="AM27" s="31">
        <f>+AI27+AJ27+AK27+AL27</f>
        <v>1450.1999999999998</v>
      </c>
    </row>
    <row r="28" spans="1:39" s="6" customFormat="1" ht="13.5" customHeight="1">
      <c r="A28" s="6" t="s">
        <v>14</v>
      </c>
      <c r="B28" s="20">
        <v>410.2</v>
      </c>
      <c r="C28" s="20">
        <v>447.9</v>
      </c>
      <c r="D28" s="28"/>
      <c r="E28" s="20">
        <v>106.3</v>
      </c>
      <c r="F28" s="20">
        <v>111.1</v>
      </c>
      <c r="G28" s="20">
        <v>116.9</v>
      </c>
      <c r="H28" s="20">
        <v>152.6</v>
      </c>
      <c r="I28" s="31">
        <f>+E28+F28+G28+H28</f>
        <v>486.9</v>
      </c>
      <c r="J28" s="28"/>
      <c r="K28" s="20">
        <v>122.7</v>
      </c>
      <c r="L28" s="20">
        <v>126.6</v>
      </c>
      <c r="M28" s="20">
        <v>122.5</v>
      </c>
      <c r="N28" s="20">
        <v>150.69999999999999</v>
      </c>
      <c r="O28" s="31">
        <f>+K28+L28+M28+N28</f>
        <v>522.5</v>
      </c>
      <c r="P28" s="31"/>
      <c r="Q28" s="20">
        <v>116.5</v>
      </c>
      <c r="R28" s="20">
        <v>117.9</v>
      </c>
      <c r="S28" s="20">
        <v>118.8</v>
      </c>
      <c r="T28" s="20">
        <v>134.30000000000001</v>
      </c>
      <c r="U28" s="31">
        <f>+Q28+R28+S28+T28</f>
        <v>487.5</v>
      </c>
      <c r="V28" s="31"/>
      <c r="W28" s="20">
        <v>120.7</v>
      </c>
      <c r="X28" s="20">
        <v>168.1</v>
      </c>
      <c r="Y28" s="20">
        <v>175.7</v>
      </c>
      <c r="Z28" s="20">
        <v>202.8</v>
      </c>
      <c r="AA28" s="31">
        <f>+W28+X28+Y28+Z28</f>
        <v>667.3</v>
      </c>
      <c r="AC28" s="20">
        <v>177</v>
      </c>
      <c r="AD28" s="20">
        <v>183.1</v>
      </c>
      <c r="AE28" s="20">
        <v>182.6</v>
      </c>
      <c r="AF28" s="20">
        <v>220.2</v>
      </c>
      <c r="AG28" s="31">
        <f>+AC28+AD28+AE28+AF28</f>
        <v>762.90000000000009</v>
      </c>
      <c r="AI28" s="20">
        <v>189.9</v>
      </c>
      <c r="AJ28" s="20">
        <v>208.5</v>
      </c>
      <c r="AK28" s="20">
        <v>199.6</v>
      </c>
      <c r="AL28" s="20">
        <v>229.2</v>
      </c>
      <c r="AM28" s="31">
        <f>+AI28+AJ28+AK28+AL28</f>
        <v>827.2</v>
      </c>
    </row>
    <row r="29" spans="1:39" s="6" customFormat="1">
      <c r="A29" s="6" t="s">
        <v>15</v>
      </c>
      <c r="B29" s="20">
        <v>87.3</v>
      </c>
      <c r="C29" s="20">
        <v>137.5</v>
      </c>
      <c r="D29" s="28"/>
      <c r="E29" s="20">
        <v>40.9</v>
      </c>
      <c r="F29" s="20">
        <v>42.3</v>
      </c>
      <c r="G29" s="20">
        <v>38.700000000000003</v>
      </c>
      <c r="H29" s="20">
        <v>50.9</v>
      </c>
      <c r="I29" s="31">
        <f>+E29+F29+G29+H29</f>
        <v>172.79999999999998</v>
      </c>
      <c r="J29" s="28"/>
      <c r="K29" s="20">
        <v>38.299999999999997</v>
      </c>
      <c r="L29" s="20">
        <v>43.3</v>
      </c>
      <c r="M29" s="20">
        <v>43.8</v>
      </c>
      <c r="N29" s="20">
        <v>53.7</v>
      </c>
      <c r="O29" s="31">
        <f>+K29+L29+M29+N29</f>
        <v>179.1</v>
      </c>
      <c r="P29" s="31"/>
      <c r="Q29" s="20">
        <v>34.1</v>
      </c>
      <c r="R29" s="20">
        <v>40.1</v>
      </c>
      <c r="S29" s="20">
        <v>30</v>
      </c>
      <c r="T29" s="20">
        <v>48.6</v>
      </c>
      <c r="U29" s="31">
        <f>+Q29+R29+S29+T29</f>
        <v>152.80000000000001</v>
      </c>
      <c r="V29" s="31"/>
      <c r="W29" s="20">
        <v>36.200000000000003</v>
      </c>
      <c r="X29" s="20">
        <v>48.5</v>
      </c>
      <c r="Y29" s="20">
        <v>52.6</v>
      </c>
      <c r="Z29" s="20">
        <v>67.900000000000006</v>
      </c>
      <c r="AA29" s="31">
        <f>+W29+X29+Y29+Z29</f>
        <v>205.20000000000002</v>
      </c>
      <c r="AC29" s="20">
        <v>48</v>
      </c>
      <c r="AD29" s="20">
        <v>55.9</v>
      </c>
      <c r="AE29" s="20">
        <v>55.3</v>
      </c>
      <c r="AF29" s="20">
        <v>70.7</v>
      </c>
      <c r="AG29" s="31">
        <f>+AC29+AD29+AE29+AF29</f>
        <v>229.89999999999998</v>
      </c>
      <c r="AI29" s="20">
        <v>58.1</v>
      </c>
      <c r="AJ29" s="20">
        <v>65.8</v>
      </c>
      <c r="AK29" s="20">
        <v>61.7</v>
      </c>
      <c r="AL29" s="20">
        <v>72.900000000000006</v>
      </c>
      <c r="AM29" s="31">
        <f>+AI29+AJ29+AK29+AL29</f>
        <v>258.5</v>
      </c>
    </row>
    <row r="30" spans="1:39" s="6" customFormat="1">
      <c r="A30" s="52" t="s">
        <v>122</v>
      </c>
      <c r="B30" s="20">
        <v>199.5</v>
      </c>
      <c r="C30" s="20">
        <v>236.2</v>
      </c>
      <c r="D30" s="28"/>
      <c r="E30" s="20">
        <v>62.3</v>
      </c>
      <c r="F30" s="20">
        <v>63.4</v>
      </c>
      <c r="G30" s="20">
        <v>62.3</v>
      </c>
      <c r="H30" s="20">
        <v>67</v>
      </c>
      <c r="I30" s="31">
        <f>+E30+F30+G30+H30</f>
        <v>255</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c r="AL30" s="20">
        <v>103.4</v>
      </c>
      <c r="AM30" s="31">
        <f>+AI30+AJ30+AK30+AL30</f>
        <v>403.20000000000005</v>
      </c>
    </row>
    <row r="31" spans="1:39" s="5" customFormat="1" ht="21" customHeight="1">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P31" s="25"/>
      <c r="Q31" s="25">
        <f>+SUM(Q32:Q34)</f>
        <v>310.7</v>
      </c>
      <c r="R31" s="25">
        <f>+SUM(R32:R34)</f>
        <v>311.2</v>
      </c>
      <c r="S31" s="25">
        <f>+SUM(S32:S34)</f>
        <v>291.8</v>
      </c>
      <c r="T31" s="25">
        <f>+SUM(T32:T34)</f>
        <v>339.1</v>
      </c>
      <c r="U31" s="25">
        <f>+SUM(U32:U34)</f>
        <v>1252.8000000000002</v>
      </c>
      <c r="V31" s="25"/>
      <c r="W31" s="25">
        <f>+SUM(W32:W34)</f>
        <v>312</v>
      </c>
      <c r="X31" s="25">
        <f>+SUM(X32:X34)</f>
        <v>391.9</v>
      </c>
      <c r="Y31" s="25">
        <f>+SUM(Y32:Y34)</f>
        <v>408.79999999999995</v>
      </c>
      <c r="Z31" s="25">
        <f>+SUM(Z32:Z34)</f>
        <v>467.29999999999995</v>
      </c>
      <c r="AA31" s="25">
        <f>+SUM(AA32:AA34)</f>
        <v>1580</v>
      </c>
      <c r="AC31" s="25">
        <f>+SUM(AC32:AC34)</f>
        <v>409.90000000000003</v>
      </c>
      <c r="AD31" s="25">
        <f>+SUM(AD32:AD34)</f>
        <v>428.6</v>
      </c>
      <c r="AE31" s="25">
        <f>+SUM(AE32:AE34)</f>
        <v>432.9</v>
      </c>
      <c r="AF31" s="25">
        <f>+SUM(AF32:AF34)</f>
        <v>512.1</v>
      </c>
      <c r="AG31" s="25">
        <f>+SUM(AG32:AG34)</f>
        <v>1783.5</v>
      </c>
      <c r="AI31" s="25">
        <f>+SUM(AI32:AI34)</f>
        <v>462.4</v>
      </c>
      <c r="AJ31" s="25">
        <f>+SUM(AJ32:AJ34)</f>
        <v>502.9</v>
      </c>
      <c r="AK31" s="25">
        <f>+SUM(AK32:AK34)</f>
        <v>505</v>
      </c>
      <c r="AL31" s="25">
        <f>+SUM(AL32:AL34)</f>
        <v>568.20000000000005</v>
      </c>
      <c r="AM31" s="25">
        <f>+SUM(AM32:AM34)</f>
        <v>2038.4999999999998</v>
      </c>
    </row>
    <row r="32" spans="1:39" s="6" customFormat="1" ht="13.5" customHeight="1">
      <c r="A32" s="6" t="s">
        <v>3</v>
      </c>
      <c r="B32" s="20">
        <v>286.3</v>
      </c>
      <c r="C32" s="20">
        <v>366.5</v>
      </c>
      <c r="D32" s="28"/>
      <c r="E32" s="20">
        <v>98</v>
      </c>
      <c r="F32" s="20">
        <v>95.1</v>
      </c>
      <c r="G32" s="20">
        <v>97</v>
      </c>
      <c r="H32" s="20">
        <v>107.8</v>
      </c>
      <c r="I32" s="31">
        <f>+E32+F32+G32+H32</f>
        <v>397.90000000000003</v>
      </c>
      <c r="J32" s="28"/>
      <c r="K32" s="20">
        <v>94.1</v>
      </c>
      <c r="L32" s="20">
        <v>95.9</v>
      </c>
      <c r="M32" s="20">
        <v>102.7</v>
      </c>
      <c r="N32" s="20">
        <v>119.2</v>
      </c>
      <c r="O32" s="31">
        <f>+K32+L32+M32+N32</f>
        <v>411.9</v>
      </c>
      <c r="P32" s="31"/>
      <c r="Q32" s="20">
        <v>97.8</v>
      </c>
      <c r="R32" s="20">
        <v>96.6</v>
      </c>
      <c r="S32" s="20">
        <v>89.2</v>
      </c>
      <c r="T32" s="20">
        <v>103.3</v>
      </c>
      <c r="U32" s="31">
        <f>+Q32+R32+S32+T32</f>
        <v>386.9</v>
      </c>
      <c r="V32" s="31"/>
      <c r="W32" s="20">
        <v>91.8</v>
      </c>
      <c r="X32" s="20">
        <v>117.2</v>
      </c>
      <c r="Y32" s="20">
        <v>118.7</v>
      </c>
      <c r="Z32" s="20">
        <v>134.1</v>
      </c>
      <c r="AA32" s="31">
        <f>+W32+X32+Y32+Z32</f>
        <v>461.79999999999995</v>
      </c>
      <c r="AC32" s="20">
        <v>112.8</v>
      </c>
      <c r="AD32" s="20">
        <v>124.4</v>
      </c>
      <c r="AE32" s="20">
        <v>116</v>
      </c>
      <c r="AF32" s="20">
        <v>135.6</v>
      </c>
      <c r="AG32" s="31">
        <f>+AC32+AD32+AE32+AF32</f>
        <v>488.79999999999995</v>
      </c>
      <c r="AI32" s="20">
        <v>126.4</v>
      </c>
      <c r="AJ32" s="20">
        <v>139.19999999999999</v>
      </c>
      <c r="AK32" s="20">
        <v>147.69999999999999</v>
      </c>
      <c r="AL32" s="20">
        <v>154.00000000000009</v>
      </c>
      <c r="AM32" s="31">
        <f>+AI32+AJ32+AK32+AL32</f>
        <v>567.30000000000007</v>
      </c>
    </row>
    <row r="33" spans="1:39" s="6" customFormat="1">
      <c r="A33" s="6" t="s">
        <v>4</v>
      </c>
      <c r="B33" s="20">
        <v>441.8</v>
      </c>
      <c r="C33" s="20">
        <v>548.29999999999995</v>
      </c>
      <c r="D33" s="28"/>
      <c r="E33" s="20">
        <v>124.2</v>
      </c>
      <c r="F33" s="20">
        <v>142</v>
      </c>
      <c r="G33" s="20">
        <v>131.9</v>
      </c>
      <c r="H33" s="20">
        <v>186.2</v>
      </c>
      <c r="I33" s="31">
        <f>+E33+F33+G33+H33</f>
        <v>584.29999999999995</v>
      </c>
      <c r="J33" s="28"/>
      <c r="K33" s="20">
        <v>138.9</v>
      </c>
      <c r="L33" s="20">
        <v>157.1</v>
      </c>
      <c r="M33" s="20">
        <v>146.19999999999999</v>
      </c>
      <c r="N33" s="20">
        <v>178.8</v>
      </c>
      <c r="O33" s="31">
        <f>+K33+L33+M33+N33</f>
        <v>621</v>
      </c>
      <c r="P33" s="31"/>
      <c r="Q33" s="20">
        <v>137.69999999999999</v>
      </c>
      <c r="R33" s="20">
        <v>144.19999999999999</v>
      </c>
      <c r="S33" s="20">
        <v>134.80000000000001</v>
      </c>
      <c r="T33" s="20">
        <v>161</v>
      </c>
      <c r="U33" s="31">
        <f>+Q33+R33+S33+T33</f>
        <v>577.70000000000005</v>
      </c>
      <c r="V33" s="31"/>
      <c r="W33" s="20">
        <v>140.9</v>
      </c>
      <c r="X33" s="20">
        <v>175.1</v>
      </c>
      <c r="Y33" s="20">
        <v>174.5</v>
      </c>
      <c r="Z33" s="20">
        <v>218.7</v>
      </c>
      <c r="AA33" s="31">
        <f>+W33+X33+Y33+Z33</f>
        <v>709.2</v>
      </c>
      <c r="AC33" s="20">
        <v>186.8</v>
      </c>
      <c r="AD33" s="20">
        <v>188.4</v>
      </c>
      <c r="AE33" s="20">
        <v>200.7</v>
      </c>
      <c r="AF33" s="20">
        <v>251.4</v>
      </c>
      <c r="AG33" s="31">
        <f>+AC33+AD33+AE33+AF33</f>
        <v>827.30000000000007</v>
      </c>
      <c r="AI33" s="20">
        <v>204.1</v>
      </c>
      <c r="AJ33" s="20">
        <v>228.2</v>
      </c>
      <c r="AK33" s="20">
        <v>211.9</v>
      </c>
      <c r="AL33" s="20">
        <v>266.7</v>
      </c>
      <c r="AM33" s="31">
        <f>+AI33+AJ33+AK33+AL33</f>
        <v>910.89999999999986</v>
      </c>
    </row>
    <row r="34" spans="1:39" s="6" customFormat="1">
      <c r="A34" s="6" t="s">
        <v>5</v>
      </c>
      <c r="B34" s="20">
        <v>215.5</v>
      </c>
      <c r="C34" s="20">
        <v>262.7</v>
      </c>
      <c r="D34" s="28"/>
      <c r="E34" s="20">
        <v>72.5</v>
      </c>
      <c r="F34" s="20">
        <v>71.7</v>
      </c>
      <c r="G34" s="20">
        <v>72.400000000000006</v>
      </c>
      <c r="H34" s="20">
        <v>77.099999999999994</v>
      </c>
      <c r="I34" s="31">
        <f>+E34+F34+G34+H34</f>
        <v>293.7</v>
      </c>
      <c r="J34" s="28"/>
      <c r="K34" s="20">
        <v>74.900000000000006</v>
      </c>
      <c r="L34" s="20">
        <v>73.2</v>
      </c>
      <c r="M34" s="20">
        <v>70.8</v>
      </c>
      <c r="N34" s="20">
        <v>86.4</v>
      </c>
      <c r="O34" s="31">
        <f>+K34+L34+M34+N34</f>
        <v>305.30000000000007</v>
      </c>
      <c r="P34" s="31"/>
      <c r="Q34" s="20">
        <v>75.2</v>
      </c>
      <c r="R34" s="20">
        <v>70.400000000000006</v>
      </c>
      <c r="S34" s="20">
        <v>67.8</v>
      </c>
      <c r="T34" s="20">
        <v>74.8</v>
      </c>
      <c r="U34" s="31">
        <f>+Q34+R34+S34+T34</f>
        <v>288.20000000000005</v>
      </c>
      <c r="V34" s="31"/>
      <c r="W34" s="20">
        <v>79.3</v>
      </c>
      <c r="X34" s="20">
        <v>99.6</v>
      </c>
      <c r="Y34" s="20">
        <v>115.6</v>
      </c>
      <c r="Z34" s="20">
        <v>114.5</v>
      </c>
      <c r="AA34" s="31">
        <f>+W34+X34+Y34+Z34</f>
        <v>409</v>
      </c>
      <c r="AC34" s="20">
        <v>110.3</v>
      </c>
      <c r="AD34" s="20">
        <v>115.8</v>
      </c>
      <c r="AE34" s="20">
        <v>116.2</v>
      </c>
      <c r="AF34" s="20">
        <v>125.1</v>
      </c>
      <c r="AG34" s="31">
        <f>+AC34+AD34+AE34+AF34</f>
        <v>467.4</v>
      </c>
      <c r="AI34" s="20">
        <v>131.9</v>
      </c>
      <c r="AJ34" s="20">
        <v>135.5</v>
      </c>
      <c r="AK34" s="20">
        <v>145.4</v>
      </c>
      <c r="AL34" s="20">
        <v>147.49999999999994</v>
      </c>
      <c r="AM34" s="31">
        <f>+AI34+AJ34+AK34+AL34</f>
        <v>560.29999999999995</v>
      </c>
    </row>
    <row r="35" spans="1:39"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c r="AL35" s="13"/>
      <c r="AM35" s="34"/>
    </row>
    <row r="36" spans="1:39" s="6" customFormat="1" ht="21" customHeight="1">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c r="AC36" s="45">
        <v>0.28999999999999998</v>
      </c>
      <c r="AD36" s="45">
        <v>0.15</v>
      </c>
      <c r="AE36" s="45">
        <v>0.09</v>
      </c>
      <c r="AF36" s="45">
        <v>0.09</v>
      </c>
      <c r="AG36" s="45">
        <v>0.14000000000000001</v>
      </c>
      <c r="AI36" s="45">
        <v>0.1</v>
      </c>
      <c r="AJ36" s="45">
        <v>0.1</v>
      </c>
      <c r="AK36" s="45">
        <v>0.1</v>
      </c>
      <c r="AL36" s="45">
        <v>0.08</v>
      </c>
      <c r="AM36" s="45">
        <v>0.09</v>
      </c>
    </row>
    <row r="37" spans="1:39" s="6" customFormat="1" ht="12.75" customHeight="1">
      <c r="A37" s="16" t="s">
        <v>56</v>
      </c>
      <c r="B37" s="47" t="s">
        <v>74</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row>
    <row r="38" spans="1:39" s="6" customFormat="1" ht="12.75" customHeight="1">
      <c r="A38" s="16" t="s">
        <v>57</v>
      </c>
      <c r="B38" s="47" t="s">
        <v>74</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c r="AC38" s="48">
        <v>0.32</v>
      </c>
      <c r="AD38" s="48">
        <v>0.09</v>
      </c>
      <c r="AE38" s="48">
        <v>0.1</v>
      </c>
      <c r="AF38" s="48">
        <v>0.06</v>
      </c>
      <c r="AG38" s="48">
        <v>0.13</v>
      </c>
      <c r="AI38" s="48">
        <v>7.0000000000000007E-2</v>
      </c>
      <c r="AJ38" s="48">
        <v>0.11</v>
      </c>
      <c r="AK38" s="48">
        <v>0.1</v>
      </c>
      <c r="AL38" s="48">
        <v>0.12</v>
      </c>
      <c r="AM38" s="48">
        <v>0.1</v>
      </c>
    </row>
    <row r="39" spans="1:39"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c r="AC39" s="48">
        <v>0.31</v>
      </c>
      <c r="AD39" s="48">
        <v>0.16</v>
      </c>
      <c r="AE39" s="48">
        <v>0.1</v>
      </c>
      <c r="AF39" s="48">
        <v>0.08</v>
      </c>
      <c r="AG39" s="48">
        <v>0.15</v>
      </c>
      <c r="AI39" s="48">
        <v>0.1</v>
      </c>
      <c r="AJ39" s="48">
        <v>0.11</v>
      </c>
      <c r="AK39" s="48">
        <v>0.1</v>
      </c>
      <c r="AL39" s="48">
        <v>0.09</v>
      </c>
      <c r="AM39" s="48">
        <v>0.1</v>
      </c>
    </row>
    <row r="40" spans="1:39" s="6" customFormat="1">
      <c r="A40" s="6" t="s">
        <v>58</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row>
    <row r="41" spans="1:39" s="5" customFormat="1" ht="21" customHeight="1">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row>
    <row r="42" spans="1:39" s="6" customFormat="1">
      <c r="A42" s="6" t="s">
        <v>13</v>
      </c>
      <c r="B42" s="47" t="s">
        <v>74</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c r="Z42" s="48">
        <v>0.36</v>
      </c>
      <c r="AA42" s="48">
        <v>0.27</v>
      </c>
      <c r="AC42" s="48">
        <v>0.36</v>
      </c>
      <c r="AD42" s="48">
        <v>0.17</v>
      </c>
      <c r="AE42" s="48">
        <v>0.09</v>
      </c>
      <c r="AF42" s="48">
        <v>0.08</v>
      </c>
      <c r="AG42" s="48">
        <v>0.16</v>
      </c>
      <c r="AI42" s="48">
        <v>0.09</v>
      </c>
      <c r="AJ42" s="48">
        <v>0.09</v>
      </c>
      <c r="AK42" s="48">
        <v>0.1</v>
      </c>
      <c r="AL42" s="48">
        <v>0.08</v>
      </c>
      <c r="AM42" s="48">
        <v>0.09</v>
      </c>
    </row>
    <row r="43" spans="1:39" s="6" customFormat="1" ht="13.5" customHeight="1">
      <c r="A43" s="6" t="s">
        <v>14</v>
      </c>
      <c r="B43" s="47" t="s">
        <v>74</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c r="Z43" s="48">
        <v>0.43</v>
      </c>
      <c r="AA43" s="48">
        <v>0.31</v>
      </c>
      <c r="AC43" s="48">
        <v>0.44</v>
      </c>
      <c r="AD43" s="48">
        <v>0.13</v>
      </c>
      <c r="AE43" s="48">
        <v>7.0000000000000007E-2</v>
      </c>
      <c r="AF43" s="48">
        <v>7.0000000000000007E-2</v>
      </c>
      <c r="AG43" s="48">
        <v>0.16</v>
      </c>
      <c r="AI43" s="48">
        <v>0.06</v>
      </c>
      <c r="AJ43" s="48">
        <v>0.08</v>
      </c>
      <c r="AK43" s="48">
        <v>0.05</v>
      </c>
      <c r="AL43" s="48">
        <v>0.01</v>
      </c>
      <c r="AM43" s="48">
        <v>0.05</v>
      </c>
    </row>
    <row r="44" spans="1:39" s="6" customFormat="1">
      <c r="A44" s="6" t="s">
        <v>15</v>
      </c>
      <c r="B44" s="47" t="s">
        <v>74</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c r="Z44" s="48">
        <v>0.32</v>
      </c>
      <c r="AA44" s="48">
        <v>0.28999999999999998</v>
      </c>
      <c r="AC44" s="48">
        <v>0.31</v>
      </c>
      <c r="AD44" s="48">
        <v>0.22</v>
      </c>
      <c r="AE44" s="48">
        <v>0.1</v>
      </c>
      <c r="AF44" s="48">
        <v>0.03</v>
      </c>
      <c r="AG44" s="48">
        <v>0.14000000000000001</v>
      </c>
      <c r="AI44" s="48">
        <v>0.17</v>
      </c>
      <c r="AJ44" s="48">
        <v>0.09</v>
      </c>
      <c r="AK44" s="48">
        <v>0.03</v>
      </c>
      <c r="AL44" s="48">
        <v>0</v>
      </c>
      <c r="AM44" s="48">
        <v>7.0000000000000007E-2</v>
      </c>
    </row>
    <row r="45" spans="1:39" s="6" customFormat="1">
      <c r="A45" s="52" t="s">
        <v>122</v>
      </c>
      <c r="B45" s="47" t="s">
        <v>74</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c r="AL45" s="48">
        <v>0.11</v>
      </c>
      <c r="AM45" s="48">
        <v>0.12</v>
      </c>
    </row>
    <row r="46" spans="1:39"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row>
    <row r="47" spans="1:39"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c r="AC47" s="48">
        <v>0.22</v>
      </c>
      <c r="AD47" s="48">
        <v>0.2</v>
      </c>
      <c r="AE47" s="48">
        <v>7.0000000000000007E-2</v>
      </c>
      <c r="AF47" s="48">
        <v>0</v>
      </c>
      <c r="AG47" s="48">
        <v>0.11</v>
      </c>
      <c r="AI47" s="48">
        <v>0.08</v>
      </c>
      <c r="AJ47" s="48">
        <v>0</v>
      </c>
      <c r="AK47" s="48">
        <v>0.13</v>
      </c>
      <c r="AL47" s="48">
        <v>0.09</v>
      </c>
      <c r="AM47" s="48">
        <v>7.0000000000000007E-2</v>
      </c>
    </row>
    <row r="48" spans="1:39"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c r="AC48" s="48">
        <v>0.32</v>
      </c>
      <c r="AD48" s="48">
        <v>0.08</v>
      </c>
      <c r="AE48" s="48">
        <v>0.15</v>
      </c>
      <c r="AF48" s="48">
        <v>0.15</v>
      </c>
      <c r="AG48" s="48">
        <v>0.17</v>
      </c>
      <c r="AI48" s="48">
        <v>0.08</v>
      </c>
      <c r="AJ48" s="48">
        <v>0.19</v>
      </c>
      <c r="AK48" s="48">
        <v>0.03</v>
      </c>
      <c r="AL48" s="48">
        <v>0.05</v>
      </c>
      <c r="AM48" s="48">
        <v>0.08</v>
      </c>
    </row>
    <row r="49" spans="1:39"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c r="AC49" s="48">
        <v>0.32</v>
      </c>
      <c r="AD49" s="48">
        <v>0.21</v>
      </c>
      <c r="AE49" s="48">
        <v>0.03</v>
      </c>
      <c r="AF49" s="48">
        <v>0.06</v>
      </c>
      <c r="AG49" s="48">
        <v>0.14000000000000001</v>
      </c>
      <c r="AI49" s="48">
        <v>0.15</v>
      </c>
      <c r="AJ49" s="48">
        <v>0.08</v>
      </c>
      <c r="AK49" s="48">
        <v>0.18</v>
      </c>
      <c r="AL49" s="48">
        <v>0.14000000000000001</v>
      </c>
      <c r="AM49" s="48">
        <v>0.14000000000000001</v>
      </c>
    </row>
    <row r="50" spans="1:39"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row>
    <row r="51" spans="1:39"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c r="AC51" s="44">
        <f>+'Income Statement IFRS'!AC51</f>
        <v>9195</v>
      </c>
      <c r="AD51" s="44">
        <f>+'Income Statement IFRS'!AD51</f>
        <v>9286</v>
      </c>
      <c r="AE51" s="44">
        <f>+'Income Statement IFRS'!AE51</f>
        <v>9481</v>
      </c>
      <c r="AF51" s="44">
        <f>+'Income Statement IFRS'!AF51</f>
        <v>9556</v>
      </c>
      <c r="AG51" s="9">
        <f>AF51</f>
        <v>9556</v>
      </c>
      <c r="AI51" s="44">
        <f>+'Income Statement IFRS'!AI51</f>
        <v>9630</v>
      </c>
      <c r="AJ51" s="44">
        <f>+'Income Statement IFRS'!AJ51</f>
        <v>9684</v>
      </c>
      <c r="AK51" s="44">
        <f>+'Income Statement IFRS'!AK51</f>
        <v>10067</v>
      </c>
      <c r="AL51" s="44">
        <f>+'Income Statement IFRS'!AL51</f>
        <v>10123</v>
      </c>
      <c r="AM51" s="9">
        <f>AL51</f>
        <v>10123</v>
      </c>
    </row>
    <row r="52" spans="1:39" s="9" customFormat="1" ht="21" customHeight="1">
      <c r="A52" s="56" t="s">
        <v>107</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c r="AC52" s="44">
        <f>+'Income Statement IFRS'!AC52</f>
        <v>12128</v>
      </c>
      <c r="AD52" s="44">
        <f>+'Income Statement IFRS'!AD52</f>
        <v>11893</v>
      </c>
      <c r="AE52" s="44">
        <f>+'Income Statement IFRS'!AE52</f>
        <v>11748</v>
      </c>
      <c r="AF52" s="44">
        <f>+'Income Statement IFRS'!AF52</f>
        <v>12136</v>
      </c>
      <c r="AG52" s="9">
        <f>+AC52+AD52+AE52+AF52</f>
        <v>47905</v>
      </c>
      <c r="AI52" s="44">
        <f>+'Income Statement IFRS'!AI52</f>
        <v>13408</v>
      </c>
      <c r="AJ52" s="44">
        <f>+'Income Statement IFRS'!AJ52</f>
        <v>13844</v>
      </c>
      <c r="AK52" s="44">
        <f>+'Income Statement IFRS'!AK52</f>
        <v>11984</v>
      </c>
      <c r="AL52" s="44">
        <f>+'Income Statement IFRS'!AL52</f>
        <v>13751</v>
      </c>
      <c r="AM52" s="9">
        <f>+AI52+AJ52+AK52+AL52</f>
        <v>52987</v>
      </c>
    </row>
    <row r="53" spans="1:39" s="6" customFormat="1">
      <c r="B53" s="13"/>
      <c r="C53" s="13"/>
      <c r="D53" s="13"/>
      <c r="E53" s="13"/>
      <c r="F53" s="13"/>
      <c r="G53" s="13"/>
      <c r="H53" s="13"/>
      <c r="I53" s="13"/>
      <c r="J53" s="13"/>
      <c r="K53" s="13"/>
      <c r="L53" s="13"/>
      <c r="M53" s="13"/>
      <c r="N53" s="13"/>
      <c r="O53" s="34"/>
      <c r="U53" s="34"/>
      <c r="AA53" s="34"/>
      <c r="AG53" s="34"/>
      <c r="AM53" s="34"/>
    </row>
    <row r="54" spans="1:39"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row>
    <row r="55" spans="1:39" s="6" customFormat="1" ht="12.75" customHeight="1">
      <c r="A55" s="57" t="s">
        <v>108</v>
      </c>
      <c r="B55" s="13"/>
      <c r="C55" s="13"/>
      <c r="D55" s="13"/>
      <c r="E55" s="13"/>
      <c r="F55" s="13"/>
      <c r="G55" s="13"/>
      <c r="H55" s="13"/>
      <c r="I55" s="13"/>
      <c r="J55" s="13"/>
      <c r="K55" s="13"/>
      <c r="L55" s="13"/>
      <c r="M55" s="13"/>
      <c r="O55" s="34"/>
      <c r="U55" s="34"/>
      <c r="AA55" s="34"/>
      <c r="AG55" s="34"/>
      <c r="AM55" s="34"/>
    </row>
    <row r="56" spans="1:39" s="6" customFormat="1" ht="49.5" customHeight="1">
      <c r="A56" s="69" t="s">
        <v>87</v>
      </c>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row r="57" spans="1:39" s="6" customFormat="1" ht="62.25" customHeight="1">
      <c r="A57" s="70" t="s">
        <v>86</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row>
  </sheetData>
  <mergeCells count="2">
    <mergeCell ref="A56:AC56"/>
    <mergeCell ref="A57:AC57"/>
  </mergeCells>
  <phoneticPr fontId="0" type="noConversion"/>
  <printOptions horizontalCentered="1"/>
  <pageMargins left="0.25" right="0.18" top="0.3" bottom="0.36" header="0.23" footer="0.35"/>
  <pageSetup paperSize="9" scale="56" orientation="landscape" r:id="rId1"/>
  <headerFooter alignWithMargins="0"/>
  <ignoredErrors>
    <ignoredError sqref="I8:AG36 AM8 AM10 AM31" formula="1"/>
  </ignoredErrors>
</worksheet>
</file>

<file path=xl/worksheets/sheet3.xml><?xml version="1.0" encoding="utf-8"?>
<worksheet xmlns="http://schemas.openxmlformats.org/spreadsheetml/2006/main" xmlns:r="http://schemas.openxmlformats.org/officeDocument/2006/relationships">
  <sheetPr codeName="Sheet3">
    <pageSetUpPr fitToPage="1"/>
  </sheetPr>
  <dimension ref="A1:AM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customWidth="1"/>
    <col min="34" max="34" width="4.5703125" customWidth="1"/>
  </cols>
  <sheetData>
    <row r="1" spans="1:39" ht="20.25">
      <c r="A1" s="1" t="s">
        <v>96</v>
      </c>
      <c r="B1" s="1"/>
    </row>
    <row r="2" spans="1:39" ht="12.75" customHeight="1">
      <c r="A2" s="2"/>
      <c r="B2" s="2"/>
    </row>
    <row r="3" spans="1:39" ht="12.75" customHeight="1">
      <c r="A3" s="2" t="s">
        <v>43</v>
      </c>
      <c r="B3" s="2"/>
    </row>
    <row r="4" spans="1:39">
      <c r="A4" s="2"/>
      <c r="B4" s="2"/>
    </row>
    <row r="5" spans="1:39">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row>
    <row r="6" spans="1:39" s="5" customFormat="1" ht="21" customHeight="1">
      <c r="A6" s="5" t="s">
        <v>49</v>
      </c>
    </row>
    <row r="7" spans="1:39" s="8" customFormat="1" ht="12.75" customHeight="1">
      <c r="A7" s="19" t="s">
        <v>52</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c r="AC7" s="24">
        <f>+'Income Statement IFRS'!AC10</f>
        <v>409.5</v>
      </c>
      <c r="AD7" s="24">
        <f>+'Income Statement IFRS'!AD10</f>
        <v>428.59999999999997</v>
      </c>
      <c r="AE7" s="24">
        <f>+'Income Statement IFRS'!AE10</f>
        <v>432.8</v>
      </c>
      <c r="AF7" s="24">
        <f>+'Income Statement IFRS'!AF10</f>
        <v>512.1</v>
      </c>
      <c r="AG7" s="24">
        <f>+'Income Statement IFRS'!AG10</f>
        <v>1783</v>
      </c>
      <c r="AI7" s="24">
        <f>+'Income Statement IFRS'!AI10</f>
        <v>462.40000000000003</v>
      </c>
      <c r="AJ7" s="24">
        <f>+'Income Statement IFRS'!AJ10</f>
        <v>502.9</v>
      </c>
      <c r="AK7" s="24">
        <f>+'Income Statement IFRS'!AK10</f>
        <v>499.5</v>
      </c>
      <c r="AL7" s="24">
        <f>+'Income Statement IFRS'!AL10</f>
        <v>563.5</v>
      </c>
      <c r="AM7" s="24">
        <f>+'Income Statement IFRS'!AM10</f>
        <v>2028.3</v>
      </c>
    </row>
    <row r="8" spans="1:39" s="6" customFormat="1" ht="12.75" customHeight="1">
      <c r="A8" s="16" t="s">
        <v>50</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c r="AC8" s="22">
        <v>0.4</v>
      </c>
      <c r="AD8" s="22">
        <v>0</v>
      </c>
      <c r="AE8" s="22">
        <v>0.1</v>
      </c>
      <c r="AF8" s="22">
        <v>0</v>
      </c>
      <c r="AG8" s="24">
        <f>+SUM(AC8:AF8)</f>
        <v>0.5</v>
      </c>
      <c r="AI8" s="22">
        <v>0</v>
      </c>
      <c r="AJ8" s="22">
        <v>0</v>
      </c>
      <c r="AK8" s="22">
        <v>5.5</v>
      </c>
      <c r="AL8" s="22">
        <v>4.7</v>
      </c>
      <c r="AM8" s="24">
        <f>+SUM(AI8:AL8)</f>
        <v>10.199999999999999</v>
      </c>
    </row>
    <row r="9" spans="1:39" s="6" customFormat="1" ht="12.75" customHeight="1">
      <c r="A9" s="16" t="s">
        <v>93</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c r="AC9" s="24">
        <f>+AC8+AC7</f>
        <v>409.9</v>
      </c>
      <c r="AD9" s="24">
        <f>+AD8+AD7</f>
        <v>428.59999999999997</v>
      </c>
      <c r="AE9" s="24">
        <f>+AE8+AE7</f>
        <v>432.90000000000003</v>
      </c>
      <c r="AF9" s="24">
        <f>+AF8+AF7</f>
        <v>512.1</v>
      </c>
      <c r="AG9" s="24">
        <f>+AG8+AG7</f>
        <v>1783.5</v>
      </c>
      <c r="AI9" s="24">
        <f>+AI8+AI7</f>
        <v>462.40000000000003</v>
      </c>
      <c r="AJ9" s="24">
        <f>+AJ8+AJ7</f>
        <v>502.9</v>
      </c>
      <c r="AK9" s="24">
        <f>+AK8+AK7</f>
        <v>505</v>
      </c>
      <c r="AL9" s="24">
        <f>+AL8+AL7</f>
        <v>568.20000000000005</v>
      </c>
      <c r="AM9" s="24">
        <f>+AM8+AM7</f>
        <v>2038.5</v>
      </c>
    </row>
    <row r="10" spans="1:39" s="8" customFormat="1" ht="21" customHeight="1">
      <c r="A10" s="11" t="s">
        <v>20</v>
      </c>
      <c r="B10" s="24"/>
      <c r="C10" s="24"/>
      <c r="D10" s="24"/>
      <c r="E10" s="24"/>
      <c r="F10" s="24"/>
      <c r="G10" s="24"/>
      <c r="H10" s="24"/>
      <c r="I10" s="24"/>
      <c r="J10" s="24"/>
      <c r="K10" s="24"/>
      <c r="L10" s="24"/>
      <c r="M10" s="24"/>
      <c r="N10" s="24"/>
      <c r="O10" s="24"/>
      <c r="Q10" s="24"/>
      <c r="R10" s="24"/>
      <c r="S10" s="24"/>
      <c r="T10" s="24"/>
      <c r="U10" s="24"/>
      <c r="W10" s="24"/>
      <c r="X10" s="24"/>
      <c r="Y10" s="24"/>
      <c r="Z10" s="24"/>
      <c r="AA10" s="24"/>
      <c r="AC10" s="24"/>
      <c r="AD10" s="24"/>
      <c r="AE10" s="24"/>
      <c r="AF10" s="24"/>
      <c r="AG10" s="24"/>
      <c r="AI10" s="24"/>
      <c r="AJ10" s="24"/>
      <c r="AK10" s="24"/>
      <c r="AL10" s="24"/>
      <c r="AM10" s="24"/>
    </row>
    <row r="11" spans="1:39" s="6" customFormat="1" ht="12.75" customHeight="1">
      <c r="A11" s="16" t="s">
        <v>53</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c r="AC11" s="24">
        <f>+'Income Statement IFRS'!AC18</f>
        <v>90.799999999999955</v>
      </c>
      <c r="AD11" s="24">
        <f>+'Income Statement IFRS'!AD18</f>
        <v>93.199999999999903</v>
      </c>
      <c r="AE11" s="24">
        <f>+'Income Statement IFRS'!AE18</f>
        <v>108.20000000000003</v>
      </c>
      <c r="AF11" s="24">
        <f>+'Income Statement IFRS'!AF18</f>
        <v>135.70000000000005</v>
      </c>
      <c r="AG11" s="24">
        <f>+'Income Statement IFRS'!AG18</f>
        <v>427.9000000000002</v>
      </c>
      <c r="AI11" s="24">
        <f>+'Income Statement IFRS'!AI18</f>
        <v>106.10000000000001</v>
      </c>
      <c r="AJ11" s="24">
        <f>+'Income Statement IFRS'!AJ18</f>
        <v>126.5</v>
      </c>
      <c r="AK11" s="24">
        <f>+'Income Statement IFRS'!AK18</f>
        <v>111.40000000000002</v>
      </c>
      <c r="AL11" s="24">
        <f>+'Income Statement IFRS'!AL18</f>
        <v>156.99999999999997</v>
      </c>
      <c r="AM11" s="24">
        <f>+'Income Statement IFRS'!AM18</f>
        <v>500.99999999999994</v>
      </c>
    </row>
    <row r="12" spans="1:39" s="5" customFormat="1" ht="12.75" customHeight="1">
      <c r="A12" s="16" t="s">
        <v>50</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c r="AC12" s="24">
        <f>+AC8</f>
        <v>0.4</v>
      </c>
      <c r="AD12" s="24">
        <f>+AD8</f>
        <v>0</v>
      </c>
      <c r="AE12" s="24">
        <f>+AE8</f>
        <v>0.1</v>
      </c>
      <c r="AF12" s="24">
        <f>+AF8</f>
        <v>0</v>
      </c>
      <c r="AG12" s="24">
        <f>+AG8</f>
        <v>0.5</v>
      </c>
      <c r="AI12" s="24">
        <f>+AI8</f>
        <v>0</v>
      </c>
      <c r="AJ12" s="24">
        <f>+AJ8</f>
        <v>0</v>
      </c>
      <c r="AK12" s="24">
        <f>+AK8</f>
        <v>5.5</v>
      </c>
      <c r="AL12" s="24">
        <f>+AL8</f>
        <v>4.7</v>
      </c>
      <c r="AM12" s="24">
        <f>+AM8</f>
        <v>10.199999999999999</v>
      </c>
    </row>
    <row r="13" spans="1:39" s="5" customFormat="1" ht="12.75" customHeight="1">
      <c r="A13" s="16" t="s">
        <v>71</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c r="AC13" s="24">
        <f>-'Income Statement IFRS'!AC16</f>
        <v>21.3</v>
      </c>
      <c r="AD13" s="24">
        <f>-'Income Statement IFRS'!AD16</f>
        <v>20.5</v>
      </c>
      <c r="AE13" s="24">
        <f>-'Income Statement IFRS'!AE16</f>
        <v>20.7</v>
      </c>
      <c r="AF13" s="24">
        <f>-'Income Statement IFRS'!AF16</f>
        <v>21.1</v>
      </c>
      <c r="AG13" s="24">
        <f>-'Income Statement IFRS'!AG16</f>
        <v>83.6</v>
      </c>
      <c r="AI13" s="24">
        <f>-'Income Statement IFRS'!AI16</f>
        <v>21.5</v>
      </c>
      <c r="AJ13" s="24">
        <f>-'Income Statement IFRS'!AJ16</f>
        <v>21.8</v>
      </c>
      <c r="AK13" s="24">
        <f>-'Income Statement IFRS'!AK16</f>
        <v>25.4</v>
      </c>
      <c r="AL13" s="24">
        <f>-'Income Statement IFRS'!AL16</f>
        <v>25</v>
      </c>
      <c r="AM13" s="24">
        <f>-'Income Statement IFRS'!AM16</f>
        <v>93.699999999999989</v>
      </c>
    </row>
    <row r="14" spans="1:39" s="16" customFormat="1" ht="12.75" customHeight="1">
      <c r="A14" s="16" t="s">
        <v>51</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c r="AC14" s="22">
        <v>3.8</v>
      </c>
      <c r="AD14" s="22">
        <v>4</v>
      </c>
      <c r="AE14" s="22">
        <v>6.9</v>
      </c>
      <c r="AF14" s="22">
        <v>6</v>
      </c>
      <c r="AG14" s="24">
        <f>+SUM(AC14:AF14)</f>
        <v>20.7</v>
      </c>
      <c r="AI14" s="22">
        <v>5.5</v>
      </c>
      <c r="AJ14" s="22">
        <v>5</v>
      </c>
      <c r="AK14" s="22">
        <v>18</v>
      </c>
      <c r="AL14" s="22">
        <v>8.3000000000000007</v>
      </c>
      <c r="AM14" s="24">
        <f>+SUM(AI14:AL14)</f>
        <v>36.799999999999997</v>
      </c>
    </row>
    <row r="15" spans="1:39" s="16" customFormat="1" ht="12.75" customHeight="1">
      <c r="A15" s="51" t="s">
        <v>89</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c r="AC15" s="22">
        <v>-0.2</v>
      </c>
      <c r="AD15" s="22">
        <v>2.5</v>
      </c>
      <c r="AE15" s="22">
        <v>2.5</v>
      </c>
      <c r="AF15" s="22">
        <v>5.0999999999999996</v>
      </c>
      <c r="AG15" s="24">
        <f>+SUM(AC15:AF15)</f>
        <v>9.8999999999999986</v>
      </c>
      <c r="AI15" s="22">
        <v>2.2000000000000002</v>
      </c>
      <c r="AJ15" s="22">
        <v>-6.3</v>
      </c>
      <c r="AK15" s="22">
        <v>4.3</v>
      </c>
      <c r="AL15" s="22">
        <v>2.4</v>
      </c>
      <c r="AM15" s="24">
        <f>+SUM(AI15:AL15)</f>
        <v>2.6</v>
      </c>
    </row>
    <row r="16" spans="1:39" s="10" customFormat="1" ht="12.75" customHeight="1">
      <c r="A16" s="16" t="s">
        <v>94</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c r="AC16" s="24">
        <f>SUM(AC11:AC15)</f>
        <v>116.09999999999995</v>
      </c>
      <c r="AD16" s="24">
        <f>SUM(AD11:AD15)</f>
        <v>120.1999999999999</v>
      </c>
      <c r="AE16" s="24">
        <f>SUM(AE11:AE15)</f>
        <v>138.40000000000003</v>
      </c>
      <c r="AF16" s="24">
        <f>SUM(AF11:AF15)</f>
        <v>167.90000000000003</v>
      </c>
      <c r="AG16" s="24">
        <f>SUM(AG11:AG15)</f>
        <v>542.60000000000025</v>
      </c>
      <c r="AI16" s="24">
        <f>SUM(AI11:AI15)</f>
        <v>135.30000000000001</v>
      </c>
      <c r="AJ16" s="24">
        <f>SUM(AJ11:AJ15)</f>
        <v>147</v>
      </c>
      <c r="AK16" s="24">
        <f>SUM(AK11:AK15)</f>
        <v>164.60000000000002</v>
      </c>
      <c r="AL16" s="24">
        <f>SUM(AL11:AL15)</f>
        <v>197.39999999999998</v>
      </c>
      <c r="AM16" s="24">
        <f>SUM(AM11:AM15)</f>
        <v>644.29999999999984</v>
      </c>
    </row>
    <row r="17" spans="1:39" s="6" customFormat="1" ht="21" customHeight="1">
      <c r="A17" s="5" t="s">
        <v>82</v>
      </c>
      <c r="B17" s="24"/>
      <c r="C17" s="24"/>
      <c r="D17" s="24"/>
      <c r="E17" s="24"/>
      <c r="F17" s="24"/>
      <c r="G17" s="24"/>
      <c r="H17" s="24"/>
      <c r="I17" s="24"/>
      <c r="J17" s="24"/>
      <c r="K17" s="24"/>
      <c r="L17" s="24"/>
      <c r="M17" s="24"/>
      <c r="N17" s="24"/>
      <c r="O17" s="24"/>
      <c r="Q17" s="24"/>
      <c r="R17" s="24"/>
      <c r="S17" s="24"/>
      <c r="T17" s="24"/>
      <c r="U17" s="24"/>
      <c r="W17" s="24"/>
      <c r="X17" s="24"/>
      <c r="Y17" s="24"/>
      <c r="Z17" s="24"/>
      <c r="AA17" s="24"/>
      <c r="AC17" s="24"/>
      <c r="AD17" s="24"/>
      <c r="AE17" s="24"/>
      <c r="AF17" s="24"/>
      <c r="AG17" s="24"/>
      <c r="AI17" s="24"/>
      <c r="AJ17" s="24"/>
      <c r="AK17" s="24"/>
      <c r="AL17" s="24"/>
      <c r="AM17" s="24"/>
    </row>
    <row r="18" spans="1:39" s="5" customFormat="1" ht="12.75" customHeight="1">
      <c r="A18" s="16" t="s">
        <v>54</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c r="AC18" s="24">
        <f>+'Income Statement IFRS'!AC23</f>
        <v>63.799999999999955</v>
      </c>
      <c r="AD18" s="24">
        <f>+'Income Statement IFRS'!AD23</f>
        <v>64.299999999999898</v>
      </c>
      <c r="AE18" s="24">
        <f>+'Income Statement IFRS'!AE23</f>
        <v>76.400000000000034</v>
      </c>
      <c r="AF18" s="24">
        <f>+'Income Statement IFRS'!AF23</f>
        <v>84.700000000000045</v>
      </c>
      <c r="AG18" s="24">
        <f>+'Income Statement IFRS'!AG23</f>
        <v>289.20000000000016</v>
      </c>
      <c r="AI18" s="24">
        <f>+'Income Statement IFRS'!AI23</f>
        <v>72.099999999999994</v>
      </c>
      <c r="AJ18" s="24">
        <f>+'Income Statement IFRS'!AJ23</f>
        <v>84.3</v>
      </c>
      <c r="AK18" s="24">
        <f>+'Income Statement IFRS'!AK23</f>
        <v>82.600000000000023</v>
      </c>
      <c r="AL18" s="24">
        <f>+'Income Statement IFRS'!AL23</f>
        <v>95.799999999999983</v>
      </c>
      <c r="AM18" s="24">
        <f>+'Income Statement IFRS'!AM23</f>
        <v>334.79999999999995</v>
      </c>
    </row>
    <row r="19" spans="1:39" ht="12.75" customHeight="1">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c r="AC19" s="24">
        <f>+AC8</f>
        <v>0.4</v>
      </c>
      <c r="AD19" s="24">
        <f>+AD8</f>
        <v>0</v>
      </c>
      <c r="AE19" s="24">
        <f>+AE8</f>
        <v>0.1</v>
      </c>
      <c r="AF19" s="24">
        <f>+AF8</f>
        <v>0</v>
      </c>
      <c r="AG19" s="24">
        <f>+AG8</f>
        <v>0.5</v>
      </c>
      <c r="AI19" s="24">
        <f>+AI8</f>
        <v>0</v>
      </c>
      <c r="AJ19" s="24">
        <f>+AJ8</f>
        <v>0</v>
      </c>
      <c r="AK19" s="24">
        <f>+AK8</f>
        <v>5.5</v>
      </c>
      <c r="AL19" s="24">
        <f>+AL8</f>
        <v>4.7</v>
      </c>
      <c r="AM19" s="24">
        <f>+AM8</f>
        <v>10.199999999999999</v>
      </c>
    </row>
    <row r="20" spans="1:39" ht="12.75" customHeight="1">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c r="AC20" s="24">
        <f t="shared" ref="AC20:AD20" si="9">+AC13</f>
        <v>21.3</v>
      </c>
      <c r="AD20" s="24">
        <f t="shared" si="9"/>
        <v>20.5</v>
      </c>
      <c r="AE20" s="24">
        <f t="shared" ref="AE20:AG20" si="10">+AE13</f>
        <v>20.7</v>
      </c>
      <c r="AF20" s="24">
        <f t="shared" si="10"/>
        <v>21.1</v>
      </c>
      <c r="AG20" s="24">
        <f t="shared" si="10"/>
        <v>83.6</v>
      </c>
      <c r="AI20" s="24">
        <f t="shared" ref="AI20:AJ20" si="11">+AI13</f>
        <v>21.5</v>
      </c>
      <c r="AJ20" s="24">
        <f t="shared" si="11"/>
        <v>21.8</v>
      </c>
      <c r="AK20" s="24">
        <f t="shared" ref="AK20:AM20" si="12">+AK13</f>
        <v>25.4</v>
      </c>
      <c r="AL20" s="24">
        <f t="shared" si="12"/>
        <v>25</v>
      </c>
      <c r="AM20" s="24">
        <f t="shared" si="12"/>
        <v>93.699999999999989</v>
      </c>
    </row>
    <row r="21" spans="1:39">
      <c r="A21" t="str">
        <f t="shared" si="0"/>
        <v xml:space="preserve"> + Stock-based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13">+S14</f>
        <v>5.6</v>
      </c>
      <c r="T21" s="24">
        <f t="shared" si="13"/>
        <v>6.1</v>
      </c>
      <c r="U21" s="24">
        <f t="shared" si="13"/>
        <v>24.5</v>
      </c>
      <c r="W21" s="24">
        <f t="shared" ref="W21:X21" si="14">+W14</f>
        <v>4.8</v>
      </c>
      <c r="X21" s="24">
        <f t="shared" si="14"/>
        <v>6.9</v>
      </c>
      <c r="Y21" s="24">
        <f t="shared" ref="Y21:AA21" si="15">+Y14</f>
        <v>5.3</v>
      </c>
      <c r="Z21" s="24">
        <f t="shared" si="15"/>
        <v>3.9</v>
      </c>
      <c r="AA21" s="24">
        <f t="shared" si="15"/>
        <v>20.9</v>
      </c>
      <c r="AC21" s="24">
        <f t="shared" ref="AC21:AD21" si="16">+AC14</f>
        <v>3.8</v>
      </c>
      <c r="AD21" s="24">
        <f t="shared" si="16"/>
        <v>4</v>
      </c>
      <c r="AE21" s="24">
        <f t="shared" ref="AE21:AG21" si="17">+AE14</f>
        <v>6.9</v>
      </c>
      <c r="AF21" s="24">
        <f t="shared" si="17"/>
        <v>6</v>
      </c>
      <c r="AG21" s="24">
        <f t="shared" si="17"/>
        <v>20.7</v>
      </c>
      <c r="AI21" s="24">
        <f t="shared" ref="AI21:AJ21" si="18">+AI14</f>
        <v>5.5</v>
      </c>
      <c r="AJ21" s="24">
        <f t="shared" si="18"/>
        <v>5</v>
      </c>
      <c r="AK21" s="24">
        <f t="shared" ref="AK21:AM21" si="19">+AK14</f>
        <v>18</v>
      </c>
      <c r="AL21" s="24">
        <f t="shared" si="19"/>
        <v>8.3000000000000007</v>
      </c>
      <c r="AM21" s="24">
        <f t="shared" si="19"/>
        <v>36.799999999999997</v>
      </c>
    </row>
    <row r="22" spans="1:39">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20">+S15</f>
        <v>2.5</v>
      </c>
      <c r="T22" s="24">
        <f t="shared" si="20"/>
        <v>3.4</v>
      </c>
      <c r="U22" s="24">
        <f t="shared" si="20"/>
        <v>15.1</v>
      </c>
      <c r="W22" s="24">
        <f t="shared" ref="W22:X22" si="21">+W15</f>
        <v>5</v>
      </c>
      <c r="X22" s="24">
        <f t="shared" si="21"/>
        <v>6.6</v>
      </c>
      <c r="Y22" s="24">
        <f t="shared" ref="Y22:AA22" si="22">+Y15</f>
        <v>7.3</v>
      </c>
      <c r="Z22" s="24">
        <f t="shared" si="22"/>
        <v>1.9</v>
      </c>
      <c r="AA22" s="24">
        <f t="shared" si="22"/>
        <v>20.799999999999997</v>
      </c>
      <c r="AC22" s="24">
        <f t="shared" ref="AC22:AD22" si="23">+AC15</f>
        <v>-0.2</v>
      </c>
      <c r="AD22" s="24">
        <f t="shared" si="23"/>
        <v>2.5</v>
      </c>
      <c r="AE22" s="24">
        <f t="shared" ref="AE22:AG22" si="24">+AE15</f>
        <v>2.5</v>
      </c>
      <c r="AF22" s="24">
        <f t="shared" si="24"/>
        <v>5.0999999999999996</v>
      </c>
      <c r="AG22" s="24">
        <f t="shared" si="24"/>
        <v>9.8999999999999986</v>
      </c>
      <c r="AI22" s="24">
        <f t="shared" ref="AI22:AJ22" si="25">+AI15</f>
        <v>2.2000000000000002</v>
      </c>
      <c r="AJ22" s="24">
        <f t="shared" si="25"/>
        <v>-6.3</v>
      </c>
      <c r="AK22" s="24">
        <f t="shared" ref="AK22:AM22" si="26">+AK15</f>
        <v>4.3</v>
      </c>
      <c r="AL22" s="24">
        <f t="shared" si="26"/>
        <v>2.4</v>
      </c>
      <c r="AM22" s="24">
        <f t="shared" si="26"/>
        <v>2.6</v>
      </c>
    </row>
    <row r="23" spans="1:39">
      <c r="A23" s="54" t="s">
        <v>116</v>
      </c>
      <c r="B23" s="22">
        <v>0</v>
      </c>
      <c r="C23" s="22">
        <v>-11.5</v>
      </c>
      <c r="D23" s="24"/>
      <c r="E23" s="22">
        <v>0</v>
      </c>
      <c r="F23" s="22">
        <v>0</v>
      </c>
      <c r="G23" s="22">
        <v>0</v>
      </c>
      <c r="H23" s="22">
        <v>0</v>
      </c>
      <c r="I23" s="24">
        <f>+SUM(E23:H23)</f>
        <v>0</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c r="AC23" s="22">
        <v>-3.3</v>
      </c>
      <c r="AD23" s="22">
        <v>-1.7</v>
      </c>
      <c r="AE23" s="22">
        <f>-1.7-0.4</f>
        <v>-2.1</v>
      </c>
      <c r="AF23" s="22">
        <v>4.4000000000000004</v>
      </c>
      <c r="AG23" s="24">
        <f>+SUM(AC23:AF23)</f>
        <v>-2.6999999999999993</v>
      </c>
      <c r="AI23" s="22">
        <v>-2.6</v>
      </c>
      <c r="AJ23" s="22">
        <v>0.2</v>
      </c>
      <c r="AK23" s="22">
        <v>-5.0999999999999996</v>
      </c>
      <c r="AL23" s="22">
        <v>0.1</v>
      </c>
      <c r="AM23" s="24">
        <f>+SUM(AI23:AL23)</f>
        <v>-7.4</v>
      </c>
    </row>
    <row r="24" spans="1:39">
      <c r="A24" s="54" t="s">
        <v>104</v>
      </c>
      <c r="B24" s="22">
        <v>-10.3</v>
      </c>
      <c r="C24" s="22">
        <v>-23.8</v>
      </c>
      <c r="D24" s="24"/>
      <c r="E24" s="22">
        <v>-4.4000000000000004</v>
      </c>
      <c r="F24" s="22">
        <v>-4.4000000000000004</v>
      </c>
      <c r="G24" s="22">
        <v>-4.5</v>
      </c>
      <c r="H24" s="22">
        <v>-6.3</v>
      </c>
      <c r="I24" s="24">
        <f>+SUM(E24:H24)</f>
        <v>-19.600000000000001</v>
      </c>
      <c r="J24" s="24"/>
      <c r="K24" s="22">
        <v>-6.3</v>
      </c>
      <c r="L24" s="22">
        <v>-4.4000000000000004</v>
      </c>
      <c r="M24" s="22">
        <v>-6.9</v>
      </c>
      <c r="N24" s="22">
        <v>-10.3</v>
      </c>
      <c r="O24" s="24">
        <f>+SUM(K24:N24)</f>
        <v>-27.900000000000002</v>
      </c>
      <c r="Q24" s="22">
        <v>-5.6</v>
      </c>
      <c r="R24" s="22">
        <v>-7.4</v>
      </c>
      <c r="S24" s="22">
        <v>-4</v>
      </c>
      <c r="T24" s="22">
        <v>-14.4</v>
      </c>
      <c r="U24" s="24">
        <f>+SUM(Q24:T24)</f>
        <v>-31.4</v>
      </c>
      <c r="W24" s="22">
        <v>-6.1</v>
      </c>
      <c r="X24" s="22">
        <v>-15.9</v>
      </c>
      <c r="Y24" s="22">
        <v>-14.8</v>
      </c>
      <c r="Z24" s="22">
        <v>-10.8</v>
      </c>
      <c r="AA24" s="24">
        <f>+SUM(W24:Z24)</f>
        <v>-47.599999999999994</v>
      </c>
      <c r="AC24" s="22">
        <v>-7.1</v>
      </c>
      <c r="AD24" s="22">
        <v>-9.9</v>
      </c>
      <c r="AE24" s="22">
        <v>-9.1999999999999993</v>
      </c>
      <c r="AF24" s="22">
        <v>-12.9</v>
      </c>
      <c r="AG24" s="24">
        <f>+SUM(AC24:AF24)</f>
        <v>-39.1</v>
      </c>
      <c r="AI24" s="22">
        <v>-9.8000000000000007</v>
      </c>
      <c r="AJ24" s="22">
        <v>-9.5</v>
      </c>
      <c r="AK24" s="22">
        <v>-19</v>
      </c>
      <c r="AL24" s="22">
        <v>-7.9</v>
      </c>
      <c r="AM24" s="24">
        <f>+SUM(AI24:AL24)</f>
        <v>-46.199999999999996</v>
      </c>
    </row>
    <row r="25" spans="1:39">
      <c r="A25" t="s">
        <v>95</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c r="AC25" s="24">
        <f>SUM(AC18:AC24)</f>
        <v>78.69999999999996</v>
      </c>
      <c r="AD25" s="24">
        <f>SUM(AD18:AD24)</f>
        <v>79.699999999999889</v>
      </c>
      <c r="AE25" s="24">
        <f>SUM(AE18:AE24)</f>
        <v>95.30000000000004</v>
      </c>
      <c r="AF25" s="24">
        <f>SUM(AF18:AF24)</f>
        <v>108.40000000000003</v>
      </c>
      <c r="AG25" s="24">
        <f>SUM(AG18:AG24)</f>
        <v>362.10000000000014</v>
      </c>
      <c r="AI25" s="24">
        <f>SUM(AI18:AI24)</f>
        <v>88.9</v>
      </c>
      <c r="AJ25" s="24">
        <f>SUM(AJ18:AJ24)</f>
        <v>95.5</v>
      </c>
      <c r="AK25" s="24">
        <f>SUM(AK18:AK24)</f>
        <v>111.70000000000005</v>
      </c>
      <c r="AL25" s="24">
        <f>SUM(AL18:AL24)</f>
        <v>128.39999999999998</v>
      </c>
      <c r="AM25" s="24">
        <f>SUM(AM18:AM24)</f>
        <v>424.5</v>
      </c>
    </row>
    <row r="29" spans="1:39">
      <c r="N29" s="31"/>
    </row>
  </sheetData>
  <phoneticPr fontId="0" type="noConversion"/>
  <printOptions horizontalCentered="1"/>
  <pageMargins left="0.25" right="0.18" top="1" bottom="1" header="0.5" footer="0.5"/>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AM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9.140625" hidden="1" customWidth="1" outlineLevel="1"/>
    <col min="21" max="21" width="9.140625" collapsed="1"/>
    <col min="22" max="22" width="4.5703125" hidden="1" customWidth="1" outlineLevel="1"/>
    <col min="23" max="26" width="0" hidden="1" customWidth="1" outlineLevel="1"/>
    <col min="27" max="27" width="9.140625" collapsed="1"/>
    <col min="28" max="28" width="4.5703125" customWidth="1"/>
    <col min="34" max="34" width="4.5703125" customWidth="1"/>
  </cols>
  <sheetData>
    <row r="1" spans="1:39" ht="20.25">
      <c r="A1" s="1" t="s">
        <v>40</v>
      </c>
      <c r="B1" s="1"/>
    </row>
    <row r="2" spans="1:39" ht="12.75" customHeight="1">
      <c r="A2" s="2"/>
      <c r="B2" s="2"/>
    </row>
    <row r="3" spans="1:39" ht="12.75" customHeight="1">
      <c r="A3" s="2" t="s">
        <v>43</v>
      </c>
      <c r="B3" s="2"/>
    </row>
    <row r="4" spans="1:39">
      <c r="A4" s="2"/>
      <c r="B4" s="2"/>
    </row>
    <row r="5" spans="1:39">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row>
    <row r="6" spans="1:39" s="5" customFormat="1" ht="21" customHeight="1">
      <c r="A6" s="5" t="s">
        <v>25</v>
      </c>
    </row>
    <row r="7" spans="1:39" s="8" customFormat="1" ht="18" customHeight="1">
      <c r="A7" s="8" t="s">
        <v>80</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c r="AC7" s="20">
        <v>836.8</v>
      </c>
      <c r="AD7" s="20">
        <v>966.2</v>
      </c>
      <c r="AE7" s="20">
        <v>1124.3</v>
      </c>
      <c r="AF7" s="20">
        <v>1154.3</v>
      </c>
      <c r="AG7" s="28">
        <f>+AF7</f>
        <v>1154.3</v>
      </c>
      <c r="AI7" s="20">
        <v>1343</v>
      </c>
      <c r="AJ7" s="20">
        <v>1461.3</v>
      </c>
      <c r="AK7" s="20">
        <v>1280.2</v>
      </c>
      <c r="AL7" s="20">
        <v>1159.3</v>
      </c>
      <c r="AM7" s="28">
        <f>+AL7</f>
        <v>1159.3</v>
      </c>
    </row>
    <row r="8" spans="1:39" s="8" customFormat="1" ht="12.75" customHeight="1">
      <c r="A8" s="8" t="s">
        <v>79</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c r="AC8" s="20">
        <v>323.5</v>
      </c>
      <c r="AD8" s="20">
        <v>281.7</v>
      </c>
      <c r="AE8" s="20">
        <v>203.8</v>
      </c>
      <c r="AF8" s="20">
        <v>268.7</v>
      </c>
      <c r="AG8" s="28">
        <f>+AF8</f>
        <v>268.7</v>
      </c>
      <c r="AI8" s="20">
        <v>216.7</v>
      </c>
      <c r="AJ8" s="20">
        <v>182.6</v>
      </c>
      <c r="AK8" s="20">
        <v>182.4</v>
      </c>
      <c r="AL8" s="20">
        <v>159.80000000000001</v>
      </c>
      <c r="AM8" s="28">
        <f>+AL8</f>
        <v>159.80000000000001</v>
      </c>
    </row>
    <row r="9" spans="1:39"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c r="AC9" s="20">
        <v>415.3</v>
      </c>
      <c r="AD9" s="20">
        <v>362.5</v>
      </c>
      <c r="AE9" s="20">
        <v>352.6</v>
      </c>
      <c r="AF9" s="20">
        <v>494.3</v>
      </c>
      <c r="AG9" s="28">
        <f>+AF9</f>
        <v>494.3</v>
      </c>
      <c r="AI9" s="20">
        <v>464.4</v>
      </c>
      <c r="AJ9" s="20">
        <v>431.1</v>
      </c>
      <c r="AK9" s="20">
        <v>358.7</v>
      </c>
      <c r="AL9" s="20">
        <v>457.8</v>
      </c>
      <c r="AM9" s="28">
        <f>+AL9</f>
        <v>457.8</v>
      </c>
    </row>
    <row r="10" spans="1:39" s="6" customFormat="1">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c r="AC10" s="20">
        <v>169.2</v>
      </c>
      <c r="AD10" s="20">
        <v>128.80000000000001</v>
      </c>
      <c r="AE10" s="20">
        <v>134.69999999999999</v>
      </c>
      <c r="AF10" s="20">
        <v>139.4</v>
      </c>
      <c r="AG10" s="28">
        <f>+AF10</f>
        <v>139.4</v>
      </c>
      <c r="AI10" s="20">
        <v>148.19999999999999</v>
      </c>
      <c r="AJ10" s="20">
        <v>134.30000000000001</v>
      </c>
      <c r="AK10" s="20">
        <v>156.5</v>
      </c>
      <c r="AL10" s="20">
        <v>154.4</v>
      </c>
      <c r="AM10" s="28">
        <f>+AL10</f>
        <v>154.4</v>
      </c>
    </row>
    <row r="11" spans="1:39" s="5" customFormat="1">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c r="AC11" s="25">
        <f>SUM(AC7:AC10)</f>
        <v>1744.8</v>
      </c>
      <c r="AD11" s="25">
        <f>SUM(AD7:AD10)</f>
        <v>1739.2</v>
      </c>
      <c r="AE11" s="25">
        <f>SUM(AE7:AE10)</f>
        <v>1815.3999999999999</v>
      </c>
      <c r="AF11" s="25">
        <f>SUM(AF7:AF10)</f>
        <v>2056.6999999999998</v>
      </c>
      <c r="AG11" s="25">
        <f>SUM(AG7:AG10)</f>
        <v>2056.6999999999998</v>
      </c>
      <c r="AI11" s="25">
        <f>SUM(AI7:AI10)</f>
        <v>2172.2999999999997</v>
      </c>
      <c r="AJ11" s="25">
        <f>SUM(AJ7:AJ10)</f>
        <v>2209.3000000000002</v>
      </c>
      <c r="AK11" s="25">
        <f>SUM(AK7:AK10)</f>
        <v>1977.8000000000002</v>
      </c>
      <c r="AL11" s="25">
        <f>SUM(AL7:AL10)</f>
        <v>1931.3</v>
      </c>
      <c r="AM11" s="25">
        <f>SUM(AM7:AM10)</f>
        <v>1931.3</v>
      </c>
    </row>
    <row r="12" spans="1:39" s="8" customFormat="1" ht="18" customHeight="1">
      <c r="A12" s="53" t="s">
        <v>100</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c r="AC12" s="20">
        <v>66.599999999999994</v>
      </c>
      <c r="AD12" s="20">
        <v>69.900000000000006</v>
      </c>
      <c r="AE12" s="20">
        <v>104.7</v>
      </c>
      <c r="AF12" s="20">
        <v>106.6</v>
      </c>
      <c r="AG12" s="28">
        <f>+AF12</f>
        <v>106.6</v>
      </c>
      <c r="AI12" s="20">
        <v>107.3</v>
      </c>
      <c r="AJ12" s="20">
        <v>110.9</v>
      </c>
      <c r="AK12" s="20">
        <v>112.2</v>
      </c>
      <c r="AL12" s="20">
        <v>107.9</v>
      </c>
      <c r="AM12" s="28">
        <f>+AL12</f>
        <v>107.9</v>
      </c>
    </row>
    <row r="13" spans="1:39" s="6" customFormat="1">
      <c r="A13" s="6" t="s">
        <v>72</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c r="AC13" s="20">
        <v>1201.3</v>
      </c>
      <c r="AD13" s="20">
        <v>1179.2</v>
      </c>
      <c r="AE13" s="20">
        <v>1219.8</v>
      </c>
      <c r="AF13" s="20">
        <v>1241.9000000000001</v>
      </c>
      <c r="AG13" s="28">
        <f>+AF13</f>
        <v>1241.9000000000001</v>
      </c>
      <c r="AI13" s="20">
        <v>1211.5</v>
      </c>
      <c r="AJ13" s="20">
        <v>1237.5</v>
      </c>
      <c r="AK13" s="20">
        <v>1508.5</v>
      </c>
      <c r="AL13" s="20">
        <v>1459.5</v>
      </c>
      <c r="AM13" s="28">
        <f>+AL13</f>
        <v>1459.5</v>
      </c>
    </row>
    <row r="14" spans="1:39" s="6" customFormat="1">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c r="AC14" s="20">
        <v>92.4</v>
      </c>
      <c r="AD14" s="20">
        <v>99.1</v>
      </c>
      <c r="AE14" s="20">
        <v>117.2</v>
      </c>
      <c r="AF14" s="20">
        <v>111.6</v>
      </c>
      <c r="AG14" s="28">
        <f>+AF14</f>
        <v>111.6</v>
      </c>
      <c r="AI14" s="20">
        <v>127.2</v>
      </c>
      <c r="AJ14" s="20">
        <v>131.6</v>
      </c>
      <c r="AK14" s="20">
        <v>137.5</v>
      </c>
      <c r="AL14" s="20">
        <v>142.69999999999999</v>
      </c>
      <c r="AM14" s="28">
        <f>+AL14</f>
        <v>142.69999999999999</v>
      </c>
    </row>
    <row r="15" spans="1:39"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c r="AC15" s="55">
        <f>SUM(AC11:AC14)</f>
        <v>3105.1</v>
      </c>
      <c r="AD15" s="55">
        <f>SUM(AD11:AD14)</f>
        <v>3087.4</v>
      </c>
      <c r="AE15" s="55">
        <f>SUM(AE11:AE14)</f>
        <v>3257.0999999999995</v>
      </c>
      <c r="AF15" s="55">
        <f>SUM(AF11:AF14)</f>
        <v>3516.7999999999997</v>
      </c>
      <c r="AG15" s="55">
        <f>SUM(AG11:AG14)</f>
        <v>3516.7999999999997</v>
      </c>
      <c r="AI15" s="55">
        <f>SUM(AI11:AI14)</f>
        <v>3618.2999999999997</v>
      </c>
      <c r="AJ15" s="55">
        <f>SUM(AJ11:AJ14)</f>
        <v>3689.3</v>
      </c>
      <c r="AK15" s="55">
        <f>SUM(AK11:AK14)</f>
        <v>3736</v>
      </c>
      <c r="AL15" s="55">
        <f>SUM(AL11:AL14)</f>
        <v>3641.3999999999996</v>
      </c>
      <c r="AM15" s="55">
        <f>SUM(AM11:AM14)</f>
        <v>3641.3999999999996</v>
      </c>
    </row>
    <row r="16" spans="1:39" s="5" customFormat="1" ht="42" customHeight="1" thickTop="1">
      <c r="A16" s="5" t="s">
        <v>26</v>
      </c>
      <c r="B16" s="25"/>
      <c r="C16" s="25"/>
      <c r="D16" s="25"/>
      <c r="E16" s="25"/>
      <c r="F16" s="25"/>
      <c r="G16" s="25"/>
      <c r="H16" s="25"/>
      <c r="I16" s="25"/>
      <c r="J16" s="25"/>
      <c r="K16" s="25"/>
      <c r="L16" s="25"/>
      <c r="M16" s="25"/>
      <c r="N16" s="25"/>
      <c r="O16" s="25"/>
      <c r="Q16" s="25"/>
      <c r="R16" s="25"/>
      <c r="S16" s="25"/>
      <c r="T16" s="25"/>
      <c r="U16" s="25"/>
      <c r="W16" s="25"/>
      <c r="X16" s="25"/>
      <c r="Y16" s="25"/>
      <c r="Z16" s="25"/>
      <c r="AA16" s="25"/>
      <c r="AC16" s="25"/>
      <c r="AD16" s="25"/>
      <c r="AE16" s="25"/>
      <c r="AF16" s="25"/>
      <c r="AG16" s="25"/>
      <c r="AI16" s="25"/>
      <c r="AJ16" s="25"/>
      <c r="AK16" s="25"/>
      <c r="AL16" s="25"/>
      <c r="AM16" s="25"/>
    </row>
    <row r="17" spans="1:39" s="16" customFormat="1" ht="18" customHeight="1">
      <c r="A17" s="16" t="s">
        <v>88</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c r="AC17" s="22">
        <v>80.099999999999994</v>
      </c>
      <c r="AD17" s="22">
        <v>87.1</v>
      </c>
      <c r="AE17" s="22">
        <v>85.3</v>
      </c>
      <c r="AF17" s="22">
        <v>99.9</v>
      </c>
      <c r="AG17" s="28">
        <f>+AF17</f>
        <v>99.9</v>
      </c>
      <c r="AI17" s="22">
        <v>85.2</v>
      </c>
      <c r="AJ17" s="22">
        <v>91.5</v>
      </c>
      <c r="AK17" s="22">
        <v>78.8</v>
      </c>
      <c r="AL17" s="22">
        <v>90.8</v>
      </c>
      <c r="AM17" s="28">
        <f>+AL17</f>
        <v>90.8</v>
      </c>
    </row>
    <row r="18" spans="1:39" s="5" customFormat="1" ht="12.75" customHeight="1">
      <c r="A18" s="16" t="s">
        <v>73</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c r="AC18" s="22">
        <v>444.4</v>
      </c>
      <c r="AD18" s="22">
        <v>460.1</v>
      </c>
      <c r="AE18" s="22">
        <v>454.6</v>
      </c>
      <c r="AF18" s="22">
        <v>492</v>
      </c>
      <c r="AG18" s="28">
        <f>+AF18</f>
        <v>492</v>
      </c>
      <c r="AI18" s="22">
        <v>542.20000000000005</v>
      </c>
      <c r="AJ18" s="22">
        <v>578.70000000000005</v>
      </c>
      <c r="AK18" s="22">
        <v>502.3</v>
      </c>
      <c r="AL18" s="22">
        <v>484.7</v>
      </c>
      <c r="AM18" s="28">
        <f>+AL18</f>
        <v>484.7</v>
      </c>
    </row>
    <row r="19" spans="1:39" s="5" customFormat="1" ht="12.75" customHeight="1">
      <c r="A19" s="52" t="s">
        <v>129</v>
      </c>
      <c r="B19" s="22">
        <v>0</v>
      </c>
      <c r="C19" s="22">
        <v>0</v>
      </c>
      <c r="D19" s="34"/>
      <c r="E19" s="22">
        <v>0</v>
      </c>
      <c r="F19" s="22">
        <v>0</v>
      </c>
      <c r="G19" s="22">
        <v>0</v>
      </c>
      <c r="H19" s="22">
        <v>0</v>
      </c>
      <c r="I19" s="28">
        <f>+H19</f>
        <v>0</v>
      </c>
      <c r="J19" s="34"/>
      <c r="K19" s="22">
        <v>0</v>
      </c>
      <c r="L19" s="22">
        <v>0</v>
      </c>
      <c r="M19" s="22">
        <v>0</v>
      </c>
      <c r="N19" s="22">
        <v>0</v>
      </c>
      <c r="O19" s="28">
        <f>+N19</f>
        <v>0</v>
      </c>
      <c r="Q19" s="22">
        <v>0</v>
      </c>
      <c r="R19" s="22">
        <v>0</v>
      </c>
      <c r="S19" s="22">
        <v>0</v>
      </c>
      <c r="T19" s="22">
        <v>0</v>
      </c>
      <c r="U19" s="28">
        <f>+T19</f>
        <v>0</v>
      </c>
      <c r="W19" s="22">
        <v>0</v>
      </c>
      <c r="X19" s="22">
        <v>26.7</v>
      </c>
      <c r="Y19" s="22">
        <v>25.5</v>
      </c>
      <c r="Z19" s="22">
        <v>26.7</v>
      </c>
      <c r="AA19" s="28">
        <f>+Z19</f>
        <v>26.7</v>
      </c>
      <c r="AC19" s="22">
        <v>24.7</v>
      </c>
      <c r="AD19" s="22">
        <v>24.9</v>
      </c>
      <c r="AE19" s="22">
        <v>27.9</v>
      </c>
      <c r="AF19" s="22">
        <v>228.9</v>
      </c>
      <c r="AG19" s="28">
        <f>+AF19</f>
        <v>228.9</v>
      </c>
      <c r="AI19" s="22">
        <v>226.5</v>
      </c>
      <c r="AJ19" s="22">
        <v>229</v>
      </c>
      <c r="AK19" s="22">
        <v>228.9</v>
      </c>
      <c r="AL19" s="22">
        <v>25.5</v>
      </c>
      <c r="AM19" s="28">
        <f>+AL19</f>
        <v>25.5</v>
      </c>
    </row>
    <row r="20" spans="1:39" s="5" customFormat="1" ht="12.75" customHeight="1">
      <c r="A20" s="16" t="s">
        <v>30</v>
      </c>
      <c r="B20" s="66">
        <v>223.6</v>
      </c>
      <c r="C20" s="66">
        <v>166.9</v>
      </c>
      <c r="D20" s="67"/>
      <c r="E20" s="66">
        <v>182.1</v>
      </c>
      <c r="F20" s="66">
        <v>193.9</v>
      </c>
      <c r="G20" s="66">
        <v>208.4</v>
      </c>
      <c r="H20" s="66">
        <v>181.3</v>
      </c>
      <c r="I20" s="68">
        <f>+H20</f>
        <v>181.3</v>
      </c>
      <c r="J20" s="67"/>
      <c r="K20" s="66">
        <v>175.5</v>
      </c>
      <c r="L20" s="66">
        <v>187.3</v>
      </c>
      <c r="M20" s="66">
        <v>215.6</v>
      </c>
      <c r="N20" s="66">
        <v>202.2</v>
      </c>
      <c r="O20" s="68">
        <f>+N20</f>
        <v>202.2</v>
      </c>
      <c r="P20" s="65"/>
      <c r="Q20" s="66">
        <v>166.9</v>
      </c>
      <c r="R20" s="66">
        <v>166.5</v>
      </c>
      <c r="S20" s="66">
        <v>181</v>
      </c>
      <c r="T20" s="66">
        <v>174.3</v>
      </c>
      <c r="U20" s="68">
        <f>+T20</f>
        <v>174.3</v>
      </c>
      <c r="V20" s="65"/>
      <c r="W20" s="66">
        <v>192.9</v>
      </c>
      <c r="X20" s="66">
        <f>274.5-26.7</f>
        <v>247.8</v>
      </c>
      <c r="Y20" s="66">
        <f>282.3-25.5</f>
        <v>256.8</v>
      </c>
      <c r="Z20" s="66">
        <f>295-26.7</f>
        <v>268.3</v>
      </c>
      <c r="AA20" s="68">
        <f>+Z20</f>
        <v>268.3</v>
      </c>
      <c r="AB20" s="65"/>
      <c r="AC20" s="66">
        <f>282.7-24.7</f>
        <v>258</v>
      </c>
      <c r="AD20" s="66">
        <f>280.9-24.9</f>
        <v>255.99999999999997</v>
      </c>
      <c r="AE20" s="66">
        <f>312.6-27.9</f>
        <v>284.70000000000005</v>
      </c>
      <c r="AF20" s="66">
        <f>317.3</f>
        <v>317.3</v>
      </c>
      <c r="AG20" s="68">
        <f>+AF20</f>
        <v>317.3</v>
      </c>
      <c r="AH20" s="65"/>
      <c r="AI20" s="66">
        <v>300.8</v>
      </c>
      <c r="AJ20" s="66">
        <v>299.10000000000002</v>
      </c>
      <c r="AK20" s="66">
        <v>322.5</v>
      </c>
      <c r="AL20" s="66">
        <v>331</v>
      </c>
      <c r="AM20" s="68">
        <f>+AL20</f>
        <v>331</v>
      </c>
    </row>
    <row r="21" spans="1:39" s="6" customFormat="1" ht="12.75" customHeight="1">
      <c r="A21" s="5" t="s">
        <v>31</v>
      </c>
      <c r="B21" s="23">
        <f>SUM(B17:B20)</f>
        <v>423.79999999999995</v>
      </c>
      <c r="C21" s="23">
        <f>SUM(C17:C20)</f>
        <v>392.4</v>
      </c>
      <c r="D21" s="28"/>
      <c r="E21" s="23">
        <f>SUM(E17:E20)</f>
        <v>429.2</v>
      </c>
      <c r="F21" s="23">
        <f>SUM(F17:F20)</f>
        <v>441.70000000000005</v>
      </c>
      <c r="G21" s="23">
        <f>SUM(G17:G20)</f>
        <v>441.20000000000005</v>
      </c>
      <c r="H21" s="23">
        <f>SUM(H17:H20)</f>
        <v>437.20000000000005</v>
      </c>
      <c r="I21" s="23">
        <f>SUM(I17:I20)</f>
        <v>437.20000000000005</v>
      </c>
      <c r="J21" s="28"/>
      <c r="K21" s="23">
        <f>SUM(K17:K20)</f>
        <v>443.4</v>
      </c>
      <c r="L21" s="23">
        <f>SUM(L17:L20)</f>
        <v>469.8</v>
      </c>
      <c r="M21" s="23">
        <f>SUM(M17:M20)</f>
        <v>512.29999999999995</v>
      </c>
      <c r="N21" s="23">
        <f>SUM(N17:N20)</f>
        <v>523</v>
      </c>
      <c r="O21" s="23">
        <f>SUM(O17:O20)</f>
        <v>523</v>
      </c>
      <c r="Q21" s="23">
        <f>SUM(Q17:Q20)</f>
        <v>507.29999999999995</v>
      </c>
      <c r="R21" s="23">
        <f>SUM(R17:R20)</f>
        <v>487.1</v>
      </c>
      <c r="S21" s="23">
        <f>SUM(S17:S20)</f>
        <v>480</v>
      </c>
      <c r="T21" s="23">
        <f>SUM(T17:T20)</f>
        <v>485.7</v>
      </c>
      <c r="U21" s="23">
        <f>SUM(U17:U20)</f>
        <v>485.7</v>
      </c>
      <c r="W21" s="23">
        <f>SUM(W17:W20)</f>
        <v>643.9</v>
      </c>
      <c r="X21" s="23">
        <f>SUM(X17:X20)</f>
        <v>806.5</v>
      </c>
      <c r="Y21" s="23">
        <f>SUM(Y17:Y20)</f>
        <v>724</v>
      </c>
      <c r="Z21" s="23">
        <f>SUM(Z17:Z20)</f>
        <v>775.1</v>
      </c>
      <c r="AA21" s="23">
        <f>SUM(AA17:AA20)</f>
        <v>775.1</v>
      </c>
      <c r="AC21" s="23">
        <f>SUM(AC17:AC20)</f>
        <v>807.2</v>
      </c>
      <c r="AD21" s="23">
        <f>SUM(AD17:AD20)</f>
        <v>828.1</v>
      </c>
      <c r="AE21" s="23">
        <f>SUM(AE17:AE20)</f>
        <v>852.5</v>
      </c>
      <c r="AF21" s="23">
        <f>SUM(AF17:AF20)</f>
        <v>1138.0999999999999</v>
      </c>
      <c r="AG21" s="23">
        <f>SUM(AG17:AG20)</f>
        <v>1138.0999999999999</v>
      </c>
      <c r="AI21" s="23">
        <f>SUM(AI17:AI20)</f>
        <v>1154.7</v>
      </c>
      <c r="AJ21" s="23">
        <f>SUM(AJ17:AJ20)</f>
        <v>1198.3000000000002</v>
      </c>
      <c r="AK21" s="23">
        <f>SUM(AK17:AK20)</f>
        <v>1132.5</v>
      </c>
      <c r="AL21" s="23">
        <f>SUM(AL17:AL20)</f>
        <v>932</v>
      </c>
      <c r="AM21" s="23">
        <f>SUM(AM17:AM20)</f>
        <v>932</v>
      </c>
    </row>
    <row r="22" spans="1:39" s="10" customFormat="1" ht="18" customHeight="1">
      <c r="A22" s="6" t="s">
        <v>32</v>
      </c>
      <c r="B22" s="22">
        <v>0</v>
      </c>
      <c r="C22" s="22">
        <v>200</v>
      </c>
      <c r="D22" s="34"/>
      <c r="E22" s="22">
        <v>200</v>
      </c>
      <c r="F22" s="22">
        <v>200</v>
      </c>
      <c r="G22" s="22">
        <v>200</v>
      </c>
      <c r="H22" s="22">
        <v>200</v>
      </c>
      <c r="I22" s="28">
        <f>+H22</f>
        <v>200</v>
      </c>
      <c r="J22" s="34"/>
      <c r="K22" s="22">
        <v>200</v>
      </c>
      <c r="L22" s="22">
        <v>200</v>
      </c>
      <c r="M22" s="22">
        <v>200</v>
      </c>
      <c r="N22" s="22">
        <v>200.7</v>
      </c>
      <c r="O22" s="28">
        <f>+N22</f>
        <v>200.7</v>
      </c>
      <c r="Q22" s="22">
        <v>200.3</v>
      </c>
      <c r="R22" s="22">
        <v>200.2</v>
      </c>
      <c r="S22" s="22">
        <v>200.2</v>
      </c>
      <c r="T22" s="22">
        <v>200.1</v>
      </c>
      <c r="U22" s="28">
        <f>+T22</f>
        <v>200.1</v>
      </c>
      <c r="W22" s="22">
        <v>200.2</v>
      </c>
      <c r="X22" s="22">
        <v>306.8</v>
      </c>
      <c r="Y22" s="22">
        <v>302.10000000000002</v>
      </c>
      <c r="Z22" s="22">
        <v>293.39999999999998</v>
      </c>
      <c r="AA22" s="28">
        <f>+Z22</f>
        <v>293.39999999999998</v>
      </c>
      <c r="AC22" s="22">
        <v>286.39999999999998</v>
      </c>
      <c r="AD22" s="22">
        <v>274.8</v>
      </c>
      <c r="AE22" s="22">
        <v>289.2</v>
      </c>
      <c r="AF22" s="22">
        <v>72.400000000000006</v>
      </c>
      <c r="AG22" s="28">
        <f>+AF22</f>
        <v>72.400000000000006</v>
      </c>
      <c r="AI22" s="22">
        <v>66.2</v>
      </c>
      <c r="AJ22" s="22">
        <v>58</v>
      </c>
      <c r="AK22" s="22">
        <v>57.8</v>
      </c>
      <c r="AL22" s="22">
        <v>38.299999999999997</v>
      </c>
      <c r="AM22" s="28">
        <f>+AL22</f>
        <v>38.299999999999997</v>
      </c>
    </row>
    <row r="23" spans="1:39" s="10" customFormat="1" ht="12.75" customHeight="1">
      <c r="A23" s="6" t="s">
        <v>33</v>
      </c>
      <c r="B23" s="22">
        <v>49</v>
      </c>
      <c r="C23" s="22">
        <v>137</v>
      </c>
      <c r="D23" s="34"/>
      <c r="E23" s="22">
        <v>121.6</v>
      </c>
      <c r="F23" s="22">
        <v>141.19999999999999</v>
      </c>
      <c r="G23" s="22">
        <v>139.19999999999999</v>
      </c>
      <c r="H23" s="22">
        <v>104.9</v>
      </c>
      <c r="I23" s="28">
        <f>+H23</f>
        <v>104.9</v>
      </c>
      <c r="J23" s="34"/>
      <c r="K23" s="22">
        <v>99.3</v>
      </c>
      <c r="L23" s="22">
        <v>93.6</v>
      </c>
      <c r="M23" s="22">
        <v>95.1</v>
      </c>
      <c r="N23" s="22">
        <v>115.4</v>
      </c>
      <c r="O23" s="28">
        <f>+N23</f>
        <v>115.4</v>
      </c>
      <c r="Q23" s="22">
        <v>127.9</v>
      </c>
      <c r="R23" s="22">
        <v>124.1</v>
      </c>
      <c r="S23" s="22">
        <v>122.4</v>
      </c>
      <c r="T23" s="22">
        <v>165.1</v>
      </c>
      <c r="U23" s="28">
        <f>+T23</f>
        <v>165.1</v>
      </c>
      <c r="W23" s="22">
        <v>169.6</v>
      </c>
      <c r="X23" s="22">
        <v>233.1</v>
      </c>
      <c r="Y23" s="22">
        <v>238.1</v>
      </c>
      <c r="Z23" s="22">
        <v>211.5</v>
      </c>
      <c r="AA23" s="28">
        <f>+Z23</f>
        <v>211.5</v>
      </c>
      <c r="AC23" s="22">
        <v>192.6</v>
      </c>
      <c r="AD23" s="22">
        <v>200.4</v>
      </c>
      <c r="AE23" s="22">
        <v>208.5</v>
      </c>
      <c r="AF23" s="22">
        <v>222.6</v>
      </c>
      <c r="AG23" s="28">
        <f>+AF23</f>
        <v>222.6</v>
      </c>
      <c r="AI23" s="22">
        <v>214.3</v>
      </c>
      <c r="AJ23" s="22">
        <v>229.5</v>
      </c>
      <c r="AK23" s="22">
        <v>272.60000000000002</v>
      </c>
      <c r="AL23" s="22">
        <v>290.10000000000002</v>
      </c>
      <c r="AM23" s="28">
        <f>+AL23</f>
        <v>290.10000000000002</v>
      </c>
    </row>
    <row r="24" spans="1:39" s="6" customFormat="1" ht="12.75" customHeight="1">
      <c r="A24" s="6" t="s">
        <v>118</v>
      </c>
      <c r="B24" s="20">
        <v>885.9</v>
      </c>
      <c r="C24" s="20">
        <v>1013.3</v>
      </c>
      <c r="D24" s="31"/>
      <c r="E24" s="20">
        <v>1050.0999999999999</v>
      </c>
      <c r="F24" s="20">
        <v>1056</v>
      </c>
      <c r="G24" s="20">
        <v>1066</v>
      </c>
      <c r="H24" s="20">
        <v>1116.9000000000001</v>
      </c>
      <c r="I24" s="28">
        <f>+H24</f>
        <v>1116.9000000000001</v>
      </c>
      <c r="J24" s="31"/>
      <c r="K24" s="20">
        <v>1089.5999999999999</v>
      </c>
      <c r="L24" s="20">
        <v>1107.0999999999999</v>
      </c>
      <c r="M24" s="20">
        <v>1248.7</v>
      </c>
      <c r="N24" s="20">
        <v>1302.9000000000001</v>
      </c>
      <c r="O24" s="28">
        <f>+N24</f>
        <v>1302.9000000000001</v>
      </c>
      <c r="Q24" s="20">
        <v>1386.3</v>
      </c>
      <c r="R24" s="20">
        <v>1312.2</v>
      </c>
      <c r="S24" s="20">
        <f>1332.2+1.1</f>
        <v>1333.3</v>
      </c>
      <c r="T24" s="20">
        <f>1447.7+1.1</f>
        <v>1448.8</v>
      </c>
      <c r="U24" s="28">
        <f>+T24</f>
        <v>1448.8</v>
      </c>
      <c r="W24" s="20">
        <f>1556.7+0.9</f>
        <v>1557.6000000000001</v>
      </c>
      <c r="X24" s="20">
        <f>1665.2+1</f>
        <v>1666.2</v>
      </c>
      <c r="Y24" s="20">
        <f>1621.5+1</f>
        <v>1622.5</v>
      </c>
      <c r="Z24" s="20">
        <f>1790.8+1</f>
        <v>1791.8</v>
      </c>
      <c r="AA24" s="28">
        <f>+Z24</f>
        <v>1791.8</v>
      </c>
      <c r="AC24" s="20">
        <f>1817.9+1</f>
        <v>1818.9</v>
      </c>
      <c r="AD24" s="20">
        <f>1783.2+0.9</f>
        <v>1784.1000000000001</v>
      </c>
      <c r="AE24" s="20">
        <f>1889.7+17.2</f>
        <v>1906.9</v>
      </c>
      <c r="AF24" s="20">
        <f>2066.2+17.5</f>
        <v>2083.6999999999998</v>
      </c>
      <c r="AG24" s="28">
        <f>+AF24</f>
        <v>2083.6999999999998</v>
      </c>
      <c r="AI24" s="20">
        <f>2166.8+16.3</f>
        <v>2183.1000000000004</v>
      </c>
      <c r="AJ24" s="21">
        <f>2187.5+16</f>
        <v>2203.5</v>
      </c>
      <c r="AK24" s="21">
        <f>2257.3+15.8</f>
        <v>2273.1000000000004</v>
      </c>
      <c r="AL24" s="21">
        <f>2364.8+16.2</f>
        <v>2381</v>
      </c>
      <c r="AM24" s="28">
        <f>+AL24</f>
        <v>2381</v>
      </c>
    </row>
    <row r="25" spans="1:39" s="5" customFormat="1" ht="20.100000000000001" customHeight="1" thickBot="1">
      <c r="A25" s="5" t="s">
        <v>8</v>
      </c>
      <c r="B25" s="55">
        <f>SUM(B21:B24)</f>
        <v>1358.6999999999998</v>
      </c>
      <c r="C25" s="55">
        <f>SUM(C21:C24)</f>
        <v>1742.6999999999998</v>
      </c>
      <c r="D25" s="25"/>
      <c r="E25" s="55">
        <f>SUM(E21:E24)</f>
        <v>1800.9</v>
      </c>
      <c r="F25" s="55">
        <f>SUM(F21:F24)</f>
        <v>1838.9</v>
      </c>
      <c r="G25" s="55">
        <f>SUM(G21:G24)</f>
        <v>1846.4</v>
      </c>
      <c r="H25" s="55">
        <f>SUM(H21:H24)</f>
        <v>1859</v>
      </c>
      <c r="I25" s="55">
        <f>SUM(I21:I24)</f>
        <v>1859</v>
      </c>
      <c r="J25" s="25"/>
      <c r="K25" s="55">
        <f>SUM(K21:K24)</f>
        <v>1832.2999999999997</v>
      </c>
      <c r="L25" s="55">
        <f>SUM(L21:L24)</f>
        <v>1870.5</v>
      </c>
      <c r="M25" s="55">
        <f>SUM(M21:M24)</f>
        <v>2056.1</v>
      </c>
      <c r="N25" s="55">
        <f>SUM(N21:N24)</f>
        <v>2142</v>
      </c>
      <c r="O25" s="55">
        <f>SUM(O21:O24)</f>
        <v>2142</v>
      </c>
      <c r="Q25" s="55">
        <f>SUM(Q21:Q24)</f>
        <v>2221.7999999999997</v>
      </c>
      <c r="R25" s="55">
        <f>SUM(R21:R24)</f>
        <v>2123.6</v>
      </c>
      <c r="S25" s="55">
        <f>SUM(S21:S24)</f>
        <v>2135.9</v>
      </c>
      <c r="T25" s="55">
        <f>SUM(T21:T24)</f>
        <v>2299.6999999999998</v>
      </c>
      <c r="U25" s="55">
        <f>SUM(U21:U24)</f>
        <v>2299.6999999999998</v>
      </c>
      <c r="W25" s="55">
        <f>SUM(W21:W24)</f>
        <v>2571.3000000000002</v>
      </c>
      <c r="X25" s="55">
        <f>SUM(X21:X24)</f>
        <v>3012.6</v>
      </c>
      <c r="Y25" s="55">
        <f>SUM(Y21:Y24)</f>
        <v>2886.7</v>
      </c>
      <c r="Z25" s="55">
        <f>SUM(Z21:Z24)</f>
        <v>3071.8</v>
      </c>
      <c r="AA25" s="55">
        <f>SUM(AA21:AA24)</f>
        <v>3071.8</v>
      </c>
      <c r="AC25" s="55">
        <f>SUM(AC21:AC24)</f>
        <v>3105.1</v>
      </c>
      <c r="AD25" s="55">
        <f>SUM(AD21:AD24)</f>
        <v>3087.4000000000005</v>
      </c>
      <c r="AE25" s="55">
        <f>SUM(AE21:AE24)</f>
        <v>3257.1000000000004</v>
      </c>
      <c r="AF25" s="55">
        <f>SUM(AF21:AF24)</f>
        <v>3516.7999999999997</v>
      </c>
      <c r="AG25" s="55">
        <f>SUM(AG21:AG24)</f>
        <v>3516.7999999999997</v>
      </c>
      <c r="AI25" s="55">
        <f>SUM(AI21:AI24)</f>
        <v>3618.3</v>
      </c>
      <c r="AJ25" s="55">
        <f>SUM(AJ21:AJ24)</f>
        <v>3689.3</v>
      </c>
      <c r="AK25" s="55">
        <f>SUM(AK21:AK24)</f>
        <v>3736.0000000000005</v>
      </c>
      <c r="AL25" s="55">
        <f>SUM(AL21:AL24)</f>
        <v>3641.4</v>
      </c>
      <c r="AM25" s="55">
        <f>SUM(AM21:AM24)</f>
        <v>3641.4</v>
      </c>
    </row>
    <row r="26" spans="1:39" ht="13.5" thickTop="1">
      <c r="B26" s="24"/>
    </row>
    <row r="27" spans="1:39">
      <c r="B27" s="24"/>
    </row>
    <row r="28" spans="1:39">
      <c r="B28" s="24"/>
    </row>
  </sheetData>
  <phoneticPr fontId="0" type="noConversion"/>
  <printOptions horizontalCentered="1"/>
  <pageMargins left="0.25" right="0.18" top="1" bottom="1" header="0.5" footer="0.5"/>
  <pageSetup paperSize="9" scale="74" orientation="landscape" r:id="rId1"/>
  <headerFooter alignWithMargins="0"/>
  <ignoredErrors>
    <ignoredError sqref="I21:V21 AA21 I11:AA11 AG11:AG21" formula="1"/>
  </ignoredErrors>
</worksheet>
</file>

<file path=xl/worksheets/sheet5.xml><?xml version="1.0" encoding="utf-8"?>
<worksheet xmlns="http://schemas.openxmlformats.org/spreadsheetml/2006/main" xmlns:r="http://schemas.openxmlformats.org/officeDocument/2006/relationships">
  <sheetPr codeName="Sheet5">
    <pageSetUpPr fitToPage="1"/>
  </sheetPr>
  <dimension ref="A1:AM29"/>
  <sheetViews>
    <sheetView showGridLines="0" view="pageBreakPreview" zoomScale="85" zoomScaleNormal="100" zoomScaleSheetLayoutView="85" workbookViewId="0">
      <pane xSplit="1" ySplit="5" topLeftCell="I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customWidth="1"/>
    <col min="34" max="34" width="4.5703125" customWidth="1"/>
  </cols>
  <sheetData>
    <row r="1" spans="1:39" ht="20.25">
      <c r="A1" s="1" t="s">
        <v>42</v>
      </c>
      <c r="B1" s="1"/>
    </row>
    <row r="2" spans="1:39" ht="12.75" customHeight="1">
      <c r="A2" s="2"/>
      <c r="B2" s="2"/>
    </row>
    <row r="3" spans="1:39" ht="12.75" customHeight="1">
      <c r="A3" s="2" t="s">
        <v>43</v>
      </c>
      <c r="B3" s="2"/>
    </row>
    <row r="4" spans="1:39">
      <c r="A4" s="2"/>
      <c r="B4" s="2"/>
    </row>
    <row r="5" spans="1:39">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row>
    <row r="6" spans="1:39" s="5" customFormat="1" ht="21" customHeight="1">
      <c r="A6" s="16" t="s">
        <v>83</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c r="AC6" s="24">
        <f>+'Income Statement IFRS'!AC23</f>
        <v>63.799999999999955</v>
      </c>
      <c r="AD6" s="24">
        <f>+'Income Statement IFRS'!AD23</f>
        <v>64.299999999999898</v>
      </c>
      <c r="AE6" s="24">
        <f>+'Income Statement IFRS'!AE23</f>
        <v>76.400000000000034</v>
      </c>
      <c r="AF6" s="24">
        <f>+'Income Statement IFRS'!AF23</f>
        <v>84.700000000000045</v>
      </c>
      <c r="AG6" s="24">
        <f t="shared" ref="AG6:AG12" si="4">+SUM(AC6:AF6)</f>
        <v>289.19999999999993</v>
      </c>
      <c r="AI6" s="24">
        <f>+'Income Statement IFRS'!AI23</f>
        <v>72.099999999999994</v>
      </c>
      <c r="AJ6" s="24">
        <f>+'Income Statement IFRS'!AJ23</f>
        <v>84.3</v>
      </c>
      <c r="AK6" s="24">
        <f>+'Income Statement IFRS'!AK23</f>
        <v>82.600000000000023</v>
      </c>
      <c r="AL6" s="24">
        <f>+'Income Statement IFRS'!AL23</f>
        <v>95.799999999999983</v>
      </c>
      <c r="AM6" s="24">
        <f t="shared" ref="AM6:AM12" si="5">+SUM(AI6:AL6)</f>
        <v>334.79999999999995</v>
      </c>
    </row>
    <row r="7" spans="1:39" s="5" customFormat="1" ht="12.75" customHeight="1">
      <c r="A7" s="52" t="s">
        <v>123</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c r="AC7" s="24">
        <f>-'Income Statement IFRS'!AC22</f>
        <v>0.1</v>
      </c>
      <c r="AD7" s="24">
        <f>-'Income Statement IFRS'!AD22</f>
        <v>0</v>
      </c>
      <c r="AE7" s="24">
        <f>-'Income Statement IFRS'!AE22</f>
        <v>0.5</v>
      </c>
      <c r="AF7" s="24">
        <f>-'Income Statement IFRS'!AF22</f>
        <v>0.7</v>
      </c>
      <c r="AG7" s="24">
        <f t="shared" si="4"/>
        <v>1.2999999999999998</v>
      </c>
      <c r="AI7" s="24">
        <f>-'Income Statement IFRS'!AI22</f>
        <v>1.1000000000000001</v>
      </c>
      <c r="AJ7" s="24">
        <f>-'Income Statement IFRS'!AJ22</f>
        <v>1</v>
      </c>
      <c r="AK7" s="24">
        <f>-'Income Statement IFRS'!AK22</f>
        <v>0.1</v>
      </c>
      <c r="AL7" s="24">
        <f>-'Income Statement IFRS'!AL22</f>
        <v>1.8</v>
      </c>
      <c r="AM7" s="24">
        <f t="shared" si="5"/>
        <v>4</v>
      </c>
    </row>
    <row r="8" spans="1:39" s="5" customFormat="1" ht="12.75" customHeight="1">
      <c r="A8" s="16" t="s">
        <v>84</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c r="AC8" s="24">
        <f>SUM(AC6:AC7)</f>
        <v>63.899999999999956</v>
      </c>
      <c r="AD8" s="24">
        <f>SUM(AD6:AD7)</f>
        <v>64.299999999999898</v>
      </c>
      <c r="AE8" s="24">
        <f>SUM(AE6:AE7)</f>
        <v>76.900000000000034</v>
      </c>
      <c r="AF8" s="24">
        <f>SUM(AF6:AF7)</f>
        <v>85.400000000000048</v>
      </c>
      <c r="AG8" s="24">
        <f t="shared" si="4"/>
        <v>290.49999999999994</v>
      </c>
      <c r="AI8" s="24">
        <f>SUM(AI6:AI7)</f>
        <v>73.199999999999989</v>
      </c>
      <c r="AJ8" s="24">
        <f>SUM(AJ6:AJ7)</f>
        <v>85.3</v>
      </c>
      <c r="AK8" s="24">
        <f>SUM(AK6:AK7)</f>
        <v>82.700000000000017</v>
      </c>
      <c r="AL8" s="24">
        <f>SUM(AL6:AL7)</f>
        <v>97.59999999999998</v>
      </c>
      <c r="AM8" s="24">
        <f t="shared" si="5"/>
        <v>338.8</v>
      </c>
    </row>
    <row r="9" spans="1:39" s="8" customFormat="1" ht="12.75" customHeight="1">
      <c r="A9" s="53" t="s">
        <v>111</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c r="AC9" s="20">
        <v>6.2</v>
      </c>
      <c r="AD9" s="20">
        <v>6</v>
      </c>
      <c r="AE9" s="20">
        <v>6.8</v>
      </c>
      <c r="AF9" s="20">
        <v>6.1</v>
      </c>
      <c r="AG9" s="24">
        <f t="shared" si="4"/>
        <v>25.1</v>
      </c>
      <c r="AI9" s="20">
        <v>9.1</v>
      </c>
      <c r="AJ9" s="20">
        <v>7</v>
      </c>
      <c r="AK9" s="20">
        <v>8.8000000000000007</v>
      </c>
      <c r="AL9" s="20">
        <v>7.8</v>
      </c>
      <c r="AM9" s="24">
        <f t="shared" si="5"/>
        <v>32.700000000000003</v>
      </c>
    </row>
    <row r="10" spans="1:39" s="6" customFormat="1" ht="12.75" customHeight="1">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c r="AC10" s="20">
        <v>22.1</v>
      </c>
      <c r="AD10" s="20">
        <v>21.5</v>
      </c>
      <c r="AE10" s="20">
        <v>21.7</v>
      </c>
      <c r="AF10" s="20">
        <v>22</v>
      </c>
      <c r="AG10" s="24">
        <f t="shared" si="4"/>
        <v>87.3</v>
      </c>
      <c r="AI10" s="20">
        <v>22.5</v>
      </c>
      <c r="AJ10" s="20">
        <v>23.2</v>
      </c>
      <c r="AK10" s="20">
        <v>27.1</v>
      </c>
      <c r="AL10" s="20">
        <v>26.6</v>
      </c>
      <c r="AM10" s="24">
        <f t="shared" si="5"/>
        <v>99.4</v>
      </c>
    </row>
    <row r="11" spans="1:39" s="6" customFormat="1" ht="12.75" customHeight="1">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c r="AC11" s="20">
        <v>0.5</v>
      </c>
      <c r="AD11" s="20">
        <v>0</v>
      </c>
      <c r="AE11" s="20">
        <v>-2.2000000000000002</v>
      </c>
      <c r="AF11" s="20">
        <v>51.2</v>
      </c>
      <c r="AG11" s="24">
        <f t="shared" si="4"/>
        <v>49.5</v>
      </c>
      <c r="AI11" s="20">
        <v>5.5</v>
      </c>
      <c r="AJ11" s="20">
        <v>-4.5999999999999996</v>
      </c>
      <c r="AK11" s="20">
        <v>1.5</v>
      </c>
      <c r="AL11" s="20">
        <v>28.1</v>
      </c>
      <c r="AM11" s="24">
        <f t="shared" si="5"/>
        <v>30.5</v>
      </c>
    </row>
    <row r="12" spans="1:39" s="5" customFormat="1" ht="12.75" customHeight="1">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c r="AC12" s="22">
        <v>41</v>
      </c>
      <c r="AD12" s="22">
        <v>55.8</v>
      </c>
      <c r="AE12" s="22">
        <v>-2.1</v>
      </c>
      <c r="AF12" s="22">
        <v>-96.2</v>
      </c>
      <c r="AG12" s="24">
        <f t="shared" si="4"/>
        <v>-1.5</v>
      </c>
      <c r="AI12" s="22">
        <v>55.4</v>
      </c>
      <c r="AJ12" s="22">
        <v>77.2</v>
      </c>
      <c r="AK12" s="22">
        <v>-4.7</v>
      </c>
      <c r="AL12" s="22">
        <v>-63</v>
      </c>
      <c r="AM12" s="24">
        <f t="shared" si="5"/>
        <v>64.899999999999991</v>
      </c>
    </row>
    <row r="13" spans="1:39" s="8" customFormat="1" ht="12.75" customHeight="1">
      <c r="A13" s="11" t="s">
        <v>67</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c r="AC13" s="23">
        <f>SUM(AC8:AC12)</f>
        <v>133.69999999999996</v>
      </c>
      <c r="AD13" s="23">
        <f>SUM(AD8:AD12)</f>
        <v>147.59999999999991</v>
      </c>
      <c r="AE13" s="23">
        <f>SUM(AE8:AE12)</f>
        <v>101.10000000000004</v>
      </c>
      <c r="AF13" s="23">
        <f>SUM(AF8:AF12)</f>
        <v>68.500000000000043</v>
      </c>
      <c r="AG13" s="23">
        <f>SUM(AG8:AG12)</f>
        <v>450.9</v>
      </c>
      <c r="AI13" s="23">
        <f>SUM(AI8:AI12)</f>
        <v>165.7</v>
      </c>
      <c r="AJ13" s="23">
        <f>SUM(AJ8:AJ12)</f>
        <v>188.10000000000002</v>
      </c>
      <c r="AK13" s="23">
        <f>SUM(AK8:AK12)</f>
        <v>115.40000000000002</v>
      </c>
      <c r="AL13" s="23">
        <f>SUM(AL8:AL12)</f>
        <v>97.099999999999966</v>
      </c>
      <c r="AM13" s="23">
        <f>SUM(AM8:AM12)</f>
        <v>566.29999999999995</v>
      </c>
    </row>
    <row r="14" spans="1:39" s="6" customFormat="1" ht="21" customHeight="1">
      <c r="A14" s="52" t="s">
        <v>124</v>
      </c>
      <c r="B14" s="71">
        <v>-372.6</v>
      </c>
      <c r="C14" s="71">
        <v>-286.7</v>
      </c>
      <c r="D14" s="58"/>
      <c r="E14" s="71">
        <v>-6.7</v>
      </c>
      <c r="F14" s="71">
        <v>-53.3</v>
      </c>
      <c r="G14" s="71">
        <v>-30.3</v>
      </c>
      <c r="H14" s="71">
        <v>-15.7</v>
      </c>
      <c r="I14" s="72">
        <f>+SUM(E14:H14)</f>
        <v>-106</v>
      </c>
      <c r="J14" s="58"/>
      <c r="K14" s="71">
        <v>-10.3</v>
      </c>
      <c r="L14" s="71">
        <v>-14.3</v>
      </c>
      <c r="M14" s="71">
        <v>-42</v>
      </c>
      <c r="N14" s="71">
        <v>-16</v>
      </c>
      <c r="O14" s="72">
        <f>+SUM(K14:N14)</f>
        <v>-82.6</v>
      </c>
      <c r="P14" s="59"/>
      <c r="Q14" s="71">
        <v>-6.4</v>
      </c>
      <c r="R14" s="71">
        <v>-10.4</v>
      </c>
      <c r="S14" s="71">
        <v>-1.6</v>
      </c>
      <c r="T14" s="71">
        <v>-4.3</v>
      </c>
      <c r="U14" s="72">
        <f>+SUM(Q14:T14)</f>
        <v>-22.700000000000003</v>
      </c>
      <c r="V14" s="59"/>
      <c r="W14" s="60">
        <v>-8.6</v>
      </c>
      <c r="X14" s="60">
        <v>-11.5</v>
      </c>
      <c r="Y14" s="60">
        <v>-8.6</v>
      </c>
      <c r="Z14" s="60">
        <v>-8.5</v>
      </c>
      <c r="AA14" s="63">
        <f>+SUM(W14:Z14)</f>
        <v>-37.200000000000003</v>
      </c>
      <c r="AB14" s="64"/>
      <c r="AC14" s="60">
        <v>-9.1999999999999993</v>
      </c>
      <c r="AD14" s="60">
        <v>-13.1</v>
      </c>
      <c r="AE14" s="60">
        <v>-32.6</v>
      </c>
      <c r="AF14" s="60">
        <v>-16.5</v>
      </c>
      <c r="AG14" s="63">
        <f>+SUM(AC14:AF14)</f>
        <v>-71.400000000000006</v>
      </c>
      <c r="AH14" s="64"/>
      <c r="AI14" s="60">
        <v>-14.4</v>
      </c>
      <c r="AJ14" s="60">
        <v>-9.3000000000000007</v>
      </c>
      <c r="AK14" s="60">
        <v>-9.1</v>
      </c>
      <c r="AL14" s="60">
        <v>-7.9</v>
      </c>
      <c r="AM14" s="63">
        <f>+SUM(AI14:AL14)</f>
        <v>-40.700000000000003</v>
      </c>
    </row>
    <row r="15" spans="1:39" s="6" customFormat="1" ht="12.75" customHeight="1">
      <c r="A15" s="52" t="s">
        <v>114</v>
      </c>
      <c r="B15" s="71"/>
      <c r="C15" s="71"/>
      <c r="D15" s="58"/>
      <c r="E15" s="71"/>
      <c r="F15" s="71"/>
      <c r="G15" s="71"/>
      <c r="H15" s="71"/>
      <c r="I15" s="72"/>
      <c r="J15" s="58"/>
      <c r="K15" s="71"/>
      <c r="L15" s="71"/>
      <c r="M15" s="71"/>
      <c r="N15" s="71"/>
      <c r="O15" s="72"/>
      <c r="P15" s="59"/>
      <c r="Q15" s="71"/>
      <c r="R15" s="71"/>
      <c r="S15" s="71"/>
      <c r="T15" s="71"/>
      <c r="U15" s="72"/>
      <c r="V15" s="59"/>
      <c r="W15" s="61">
        <v>-321.2</v>
      </c>
      <c r="X15" s="61">
        <v>-143.6</v>
      </c>
      <c r="Y15" s="61">
        <v>-0.9</v>
      </c>
      <c r="Z15" s="61">
        <v>3.2</v>
      </c>
      <c r="AA15" s="62">
        <f>+SUM(W15:Z15)</f>
        <v>-462.49999999999994</v>
      </c>
      <c r="AC15" s="60">
        <v>-29.5</v>
      </c>
      <c r="AD15" s="60">
        <v>0</v>
      </c>
      <c r="AE15" s="60">
        <v>-2.8</v>
      </c>
      <c r="AF15" s="60">
        <v>-5.0999999999999996</v>
      </c>
      <c r="AG15" s="62">
        <f>+SUM(AC15:AF15)</f>
        <v>-37.4</v>
      </c>
      <c r="AI15" s="60">
        <v>-18.100000000000001</v>
      </c>
      <c r="AJ15" s="60">
        <v>-1</v>
      </c>
      <c r="AK15" s="60">
        <v>-244.4</v>
      </c>
      <c r="AL15" s="60">
        <v>-18</v>
      </c>
      <c r="AM15" s="62">
        <f>+SUM(AI15:AL15)</f>
        <v>-281.5</v>
      </c>
    </row>
    <row r="16" spans="1:39" s="5" customFormat="1" ht="12.75" customHeight="1">
      <c r="A16" s="52" t="s">
        <v>99</v>
      </c>
      <c r="B16" s="22">
        <v>21.1</v>
      </c>
      <c r="C16" s="22">
        <v>0</v>
      </c>
      <c r="D16" s="24"/>
      <c r="E16" s="22">
        <v>0</v>
      </c>
      <c r="F16" s="22">
        <v>0</v>
      </c>
      <c r="G16" s="22">
        <v>0.1</v>
      </c>
      <c r="H16" s="22">
        <v>0.1</v>
      </c>
      <c r="I16" s="24">
        <f>+SUM(E16:H16)</f>
        <v>0.2</v>
      </c>
      <c r="J16" s="24"/>
      <c r="K16" s="22">
        <v>36.200000000000003</v>
      </c>
      <c r="L16" s="22">
        <v>-0.2</v>
      </c>
      <c r="M16" s="22">
        <v>0.6</v>
      </c>
      <c r="N16" s="22">
        <v>0.1</v>
      </c>
      <c r="O16" s="24">
        <f>+SUM(K16:N16)</f>
        <v>36.700000000000003</v>
      </c>
      <c r="Q16" s="22">
        <v>0.2</v>
      </c>
      <c r="R16" s="22">
        <v>0.3</v>
      </c>
      <c r="S16" s="22">
        <v>0</v>
      </c>
      <c r="T16" s="22">
        <v>0</v>
      </c>
      <c r="U16" s="24">
        <f>+SUM(Q16:T16)</f>
        <v>0.5</v>
      </c>
      <c r="W16" s="22">
        <v>0.2</v>
      </c>
      <c r="X16" s="22">
        <v>0.5</v>
      </c>
      <c r="Y16" s="22">
        <v>0.3</v>
      </c>
      <c r="Z16" s="22">
        <v>0.3</v>
      </c>
      <c r="AA16" s="24">
        <f>+SUM(W16:Z16)</f>
        <v>1.3</v>
      </c>
      <c r="AC16" s="22">
        <v>0.1</v>
      </c>
      <c r="AD16" s="22">
        <v>0</v>
      </c>
      <c r="AE16" s="22">
        <v>0.2</v>
      </c>
      <c r="AF16" s="22">
        <v>0</v>
      </c>
      <c r="AG16" s="24">
        <f>+SUM(AC16:AF16)</f>
        <v>0.30000000000000004</v>
      </c>
      <c r="AI16" s="22">
        <v>0.2</v>
      </c>
      <c r="AJ16" s="22">
        <v>0.1</v>
      </c>
      <c r="AK16" s="22">
        <v>0.2</v>
      </c>
      <c r="AL16" s="22">
        <v>0.1</v>
      </c>
      <c r="AM16" s="24">
        <f>+SUM(AI16:AL16)</f>
        <v>0.6</v>
      </c>
    </row>
    <row r="17" spans="1:39" s="5" customFormat="1" ht="12.75" customHeight="1">
      <c r="A17" s="52" t="s">
        <v>106</v>
      </c>
      <c r="B17" s="22">
        <v>-2.1</v>
      </c>
      <c r="C17" s="22">
        <v>18</v>
      </c>
      <c r="D17" s="24"/>
      <c r="E17" s="22">
        <v>2.7</v>
      </c>
      <c r="F17" s="22">
        <v>12.1</v>
      </c>
      <c r="G17" s="22">
        <v>11.1</v>
      </c>
      <c r="H17" s="22">
        <v>-6.8</v>
      </c>
      <c r="I17" s="24">
        <f>+SUM(E17:H17)</f>
        <v>19.099999999999998</v>
      </c>
      <c r="J17" s="24"/>
      <c r="K17" s="22">
        <v>1</v>
      </c>
      <c r="L17" s="22">
        <v>-58.2</v>
      </c>
      <c r="M17" s="22">
        <v>19</v>
      </c>
      <c r="N17" s="22">
        <v>21.4</v>
      </c>
      <c r="O17" s="24">
        <f>+SUM(K17:N17)</f>
        <v>-16.800000000000004</v>
      </c>
      <c r="Q17" s="22">
        <v>-0.6</v>
      </c>
      <c r="R17" s="22">
        <v>-41.5</v>
      </c>
      <c r="S17" s="22">
        <v>-56.7</v>
      </c>
      <c r="T17" s="22">
        <v>25</v>
      </c>
      <c r="U17" s="24">
        <f>+SUM(Q17:T17)</f>
        <v>-73.800000000000011</v>
      </c>
      <c r="W17" s="22">
        <v>19.2</v>
      </c>
      <c r="X17" s="22">
        <v>23.1</v>
      </c>
      <c r="Y17" s="22">
        <v>-0.7</v>
      </c>
      <c r="Z17" s="22">
        <v>-83.5</v>
      </c>
      <c r="AA17" s="24">
        <f>+SUM(W17:Z17)</f>
        <v>-41.900000000000006</v>
      </c>
      <c r="AC17" s="22">
        <v>-162.9</v>
      </c>
      <c r="AD17" s="22">
        <v>41.3</v>
      </c>
      <c r="AE17" s="22">
        <v>81.3</v>
      </c>
      <c r="AF17" s="22">
        <v>-63.5</v>
      </c>
      <c r="AG17" s="24">
        <f>+SUM(AC17:AF17)</f>
        <v>-103.80000000000001</v>
      </c>
      <c r="AI17" s="22">
        <v>50.9</v>
      </c>
      <c r="AJ17" s="22">
        <v>36</v>
      </c>
      <c r="AK17" s="22">
        <v>-0.6</v>
      </c>
      <c r="AL17" s="22">
        <v>21.6</v>
      </c>
      <c r="AM17" s="24">
        <f>+SUM(AI17:AL17)</f>
        <v>107.9</v>
      </c>
    </row>
    <row r="18" spans="1:39" s="5" customFormat="1" ht="12.75" customHeight="1">
      <c r="A18" s="52" t="s">
        <v>133</v>
      </c>
      <c r="B18" s="22">
        <v>-2.2000000000000002</v>
      </c>
      <c r="C18" s="22">
        <v>0.10000000000000142</v>
      </c>
      <c r="D18" s="24"/>
      <c r="E18" s="22">
        <v>0</v>
      </c>
      <c r="F18" s="22">
        <v>-0.6</v>
      </c>
      <c r="G18" s="22">
        <v>0.1</v>
      </c>
      <c r="H18" s="22">
        <v>0.4</v>
      </c>
      <c r="I18" s="24">
        <f>+SUM(E18:H18)</f>
        <v>-9.9999999999999978E-2</v>
      </c>
      <c r="J18" s="24"/>
      <c r="K18" s="22">
        <v>-0.2</v>
      </c>
      <c r="L18" s="22">
        <v>0.5</v>
      </c>
      <c r="M18" s="22">
        <v>-0.6</v>
      </c>
      <c r="N18" s="22">
        <v>0.2</v>
      </c>
      <c r="O18" s="24">
        <f>+SUM(K18:N18)</f>
        <v>-9.9999999999999978E-2</v>
      </c>
      <c r="Q18" s="22">
        <v>-0.2</v>
      </c>
      <c r="R18" s="22">
        <v>0.2</v>
      </c>
      <c r="S18" s="22">
        <v>0.3</v>
      </c>
      <c r="T18" s="22">
        <v>0.1</v>
      </c>
      <c r="U18" s="24">
        <f>+SUM(Q18:T18)</f>
        <v>0.4</v>
      </c>
      <c r="W18" s="22">
        <v>0</v>
      </c>
      <c r="X18" s="22">
        <v>0.1</v>
      </c>
      <c r="Y18" s="22">
        <v>-1.4</v>
      </c>
      <c r="Z18" s="22">
        <v>0.2</v>
      </c>
      <c r="AA18" s="24">
        <f>+SUM(W18:Z18)</f>
        <v>-1.0999999999999999</v>
      </c>
      <c r="AC18" s="22">
        <v>-3.2</v>
      </c>
      <c r="AD18" s="22">
        <v>0.6</v>
      </c>
      <c r="AE18" s="22">
        <v>-0.7</v>
      </c>
      <c r="AF18" s="22">
        <v>0.7</v>
      </c>
      <c r="AG18" s="24">
        <f>+SUM(AC18:AF18)</f>
        <v>-2.5999999999999996</v>
      </c>
      <c r="AI18" s="22">
        <v>-5</v>
      </c>
      <c r="AJ18" s="22">
        <v>-7.5</v>
      </c>
      <c r="AK18" s="22">
        <v>7.3</v>
      </c>
      <c r="AL18" s="22">
        <v>0.1</v>
      </c>
      <c r="AM18" s="24">
        <f>+SUM(AI18:AL18)</f>
        <v>-5.1000000000000005</v>
      </c>
    </row>
    <row r="19" spans="1:39" s="16" customFormat="1" ht="12.75" customHeight="1">
      <c r="A19" s="5" t="s">
        <v>68</v>
      </c>
      <c r="B19" s="23">
        <f>SUM(B14:B18)</f>
        <v>-355.8</v>
      </c>
      <c r="C19" s="23">
        <f>SUM(C14:C18)</f>
        <v>-268.59999999999997</v>
      </c>
      <c r="D19" s="24"/>
      <c r="E19" s="23">
        <f>SUM(E14:E18)</f>
        <v>-4</v>
      </c>
      <c r="F19" s="23">
        <f>SUM(F14:F18)</f>
        <v>-41.8</v>
      </c>
      <c r="G19" s="23">
        <f>SUM(G14:G18)</f>
        <v>-19</v>
      </c>
      <c r="H19" s="23">
        <f>SUM(H14:H18)</f>
        <v>-22</v>
      </c>
      <c r="I19" s="23">
        <f>SUM(I14:I18)</f>
        <v>-86.8</v>
      </c>
      <c r="J19" s="24"/>
      <c r="K19" s="23">
        <f>SUM(K14:K18)</f>
        <v>26.700000000000003</v>
      </c>
      <c r="L19" s="23">
        <f>SUM(L14:L18)</f>
        <v>-72.2</v>
      </c>
      <c r="M19" s="23">
        <f>SUM(M14:M18)</f>
        <v>-23</v>
      </c>
      <c r="N19" s="23">
        <f>SUM(N14:N18)</f>
        <v>5.6999999999999984</v>
      </c>
      <c r="O19" s="23">
        <f>SUM(O14:O18)</f>
        <v>-62.8</v>
      </c>
      <c r="Q19" s="23">
        <f>SUM(Q14:Q18)</f>
        <v>-7</v>
      </c>
      <c r="R19" s="23">
        <f>SUM(R14:R18)</f>
        <v>-51.4</v>
      </c>
      <c r="S19" s="23">
        <f>SUM(S14:S18)</f>
        <v>-58.000000000000007</v>
      </c>
      <c r="T19" s="23">
        <f>SUM(T14:T18)</f>
        <v>20.8</v>
      </c>
      <c r="U19" s="23">
        <f>SUM(U14:U18)</f>
        <v>-95.600000000000009</v>
      </c>
      <c r="W19" s="23">
        <f>SUM(W14:W18)</f>
        <v>-310.40000000000003</v>
      </c>
      <c r="X19" s="23">
        <f>SUM(X14:X18)</f>
        <v>-131.4</v>
      </c>
      <c r="Y19" s="23">
        <f>SUM(Y14:Y18)</f>
        <v>-11.299999999999999</v>
      </c>
      <c r="Z19" s="23">
        <f>SUM(Z14:Z18)</f>
        <v>-88.3</v>
      </c>
      <c r="AA19" s="23">
        <f>SUM(AA14:AA18)</f>
        <v>-541.4</v>
      </c>
      <c r="AC19" s="23">
        <f>SUM(AC14:AC18)</f>
        <v>-204.7</v>
      </c>
      <c r="AD19" s="23">
        <f>SUM(AD14:AD18)</f>
        <v>28.799999999999997</v>
      </c>
      <c r="AE19" s="23">
        <f>SUM(AE14:AE18)</f>
        <v>45.4</v>
      </c>
      <c r="AF19" s="23">
        <f>SUM(AF14:AF18)</f>
        <v>-84.399999999999991</v>
      </c>
      <c r="AG19" s="23">
        <f>SUM(AG14:AG18)</f>
        <v>-214.9</v>
      </c>
      <c r="AI19" s="23">
        <f>SUM(AI14:AI18)</f>
        <v>13.600000000000001</v>
      </c>
      <c r="AJ19" s="23">
        <f>SUM(AJ14:AJ18)</f>
        <v>18.299999999999997</v>
      </c>
      <c r="AK19" s="23">
        <f>SUM(AK14:AK18)</f>
        <v>-246.6</v>
      </c>
      <c r="AL19" s="23">
        <f>SUM(AL14:AL18)</f>
        <v>-4.0999999999999961</v>
      </c>
      <c r="AM19" s="23">
        <f>SUM(AM14:AM18)</f>
        <v>-218.79999999999995</v>
      </c>
    </row>
    <row r="20" spans="1:39" s="5" customFormat="1" ht="21" customHeight="1">
      <c r="A20" s="52" t="s">
        <v>125</v>
      </c>
      <c r="B20" s="22">
        <v>0</v>
      </c>
      <c r="C20" s="22">
        <v>200</v>
      </c>
      <c r="D20" s="24"/>
      <c r="E20" s="22">
        <v>0</v>
      </c>
      <c r="F20" s="22">
        <v>0</v>
      </c>
      <c r="G20" s="22">
        <v>0</v>
      </c>
      <c r="H20" s="22">
        <v>0</v>
      </c>
      <c r="I20" s="24">
        <f>+SUM(E20:H20)</f>
        <v>0</v>
      </c>
      <c r="J20" s="24"/>
      <c r="K20" s="22">
        <v>0</v>
      </c>
      <c r="L20" s="22">
        <v>0</v>
      </c>
      <c r="M20" s="22">
        <v>0</v>
      </c>
      <c r="N20" s="22">
        <v>0</v>
      </c>
      <c r="O20" s="24">
        <f>+SUM(K20:N20)</f>
        <v>0</v>
      </c>
      <c r="Q20" s="22">
        <v>0</v>
      </c>
      <c r="R20" s="22">
        <v>0</v>
      </c>
      <c r="S20" s="22">
        <v>-0.1</v>
      </c>
      <c r="T20" s="22">
        <v>0</v>
      </c>
      <c r="U20" s="24">
        <f>+SUM(Q20:T20)</f>
        <v>-0.1</v>
      </c>
      <c r="W20" s="22">
        <v>0</v>
      </c>
      <c r="X20" s="22">
        <v>115</v>
      </c>
      <c r="Y20" s="22">
        <v>0</v>
      </c>
      <c r="Z20" s="22">
        <v>-12.7</v>
      </c>
      <c r="AA20" s="24">
        <f>+SUM(W20:Z20)</f>
        <v>102.3</v>
      </c>
      <c r="AC20" s="22">
        <v>0</v>
      </c>
      <c r="AD20" s="22">
        <v>-12.8</v>
      </c>
      <c r="AE20" s="22">
        <v>5.5</v>
      </c>
      <c r="AF20" s="22">
        <v>-18.899999999999999</v>
      </c>
      <c r="AG20" s="24">
        <f>+SUM(AC20:AF20)</f>
        <v>-26.2</v>
      </c>
      <c r="AI20" s="22">
        <v>0</v>
      </c>
      <c r="AJ20" s="22">
        <v>-14</v>
      </c>
      <c r="AK20" s="22">
        <v>-36.700000000000003</v>
      </c>
      <c r="AL20" s="22">
        <v>-214</v>
      </c>
      <c r="AM20" s="24">
        <f>+SUM(AI20:AL20)</f>
        <v>-264.7</v>
      </c>
    </row>
    <row r="21" spans="1:39" s="6" customFormat="1" ht="12.75" customHeight="1">
      <c r="A21" s="52" t="s">
        <v>126</v>
      </c>
      <c r="B21" s="22">
        <v>0</v>
      </c>
      <c r="C21" s="22">
        <v>0</v>
      </c>
      <c r="D21" s="24"/>
      <c r="E21" s="22">
        <v>0</v>
      </c>
      <c r="F21" s="22">
        <v>0</v>
      </c>
      <c r="G21" s="22">
        <v>0</v>
      </c>
      <c r="H21" s="22">
        <v>0</v>
      </c>
      <c r="I21" s="24">
        <f>+SUM(E21:H21)</f>
        <v>0</v>
      </c>
      <c r="J21" s="24"/>
      <c r="K21" s="22">
        <v>-35</v>
      </c>
      <c r="L21" s="22">
        <v>0</v>
      </c>
      <c r="M21" s="22">
        <v>0</v>
      </c>
      <c r="N21" s="22">
        <v>-44</v>
      </c>
      <c r="O21" s="24">
        <f>+SUM(K21:N21)</f>
        <v>-79</v>
      </c>
      <c r="Q21" s="22">
        <v>0</v>
      </c>
      <c r="R21" s="22">
        <v>0</v>
      </c>
      <c r="S21" s="22">
        <v>0</v>
      </c>
      <c r="T21" s="22">
        <v>0</v>
      </c>
      <c r="U21" s="24">
        <f>+SUM(Q21:T21)</f>
        <v>0</v>
      </c>
      <c r="W21" s="22">
        <v>-1.5</v>
      </c>
      <c r="X21" s="22">
        <v>0</v>
      </c>
      <c r="Y21" s="22">
        <v>-5.7</v>
      </c>
      <c r="Z21" s="22">
        <v>0</v>
      </c>
      <c r="AA21" s="24">
        <f>+SUM(W21:Z21)</f>
        <v>-7.2</v>
      </c>
      <c r="AC21" s="22">
        <v>-111.1</v>
      </c>
      <c r="AD21" s="22">
        <v>-61.2</v>
      </c>
      <c r="AE21" s="22">
        <v>-54.4</v>
      </c>
      <c r="AF21" s="22">
        <v>0</v>
      </c>
      <c r="AG21" s="24">
        <f>+SUM(AC21:AF21)</f>
        <v>-226.70000000000002</v>
      </c>
      <c r="AI21" s="22">
        <v>0</v>
      </c>
      <c r="AJ21" s="22">
        <v>-71.900000000000006</v>
      </c>
      <c r="AK21" s="22">
        <v>-3.2</v>
      </c>
      <c r="AL21" s="22">
        <v>0</v>
      </c>
      <c r="AM21" s="24">
        <f>+SUM(AI21:AL21)</f>
        <v>-75.100000000000009</v>
      </c>
    </row>
    <row r="22" spans="1:39" s="10" customFormat="1" ht="12.75" customHeight="1">
      <c r="A22" s="52" t="s">
        <v>127</v>
      </c>
      <c r="B22" s="22">
        <v>29.3</v>
      </c>
      <c r="C22" s="22">
        <v>23.8</v>
      </c>
      <c r="D22" s="24"/>
      <c r="E22" s="22">
        <v>5.2</v>
      </c>
      <c r="F22" s="22">
        <v>22.6</v>
      </c>
      <c r="G22" s="22">
        <v>10.199999999999999</v>
      </c>
      <c r="H22" s="22">
        <v>9</v>
      </c>
      <c r="I22" s="24">
        <f>+SUM(E22:H22)</f>
        <v>47</v>
      </c>
      <c r="J22" s="24"/>
      <c r="K22" s="22">
        <v>4.2</v>
      </c>
      <c r="L22" s="22">
        <v>19.100000000000001</v>
      </c>
      <c r="M22" s="22">
        <v>19.5</v>
      </c>
      <c r="N22" s="22">
        <v>14.7</v>
      </c>
      <c r="O22" s="24">
        <f>+SUM(K22:N22)</f>
        <v>57.5</v>
      </c>
      <c r="Q22" s="22">
        <v>0.3</v>
      </c>
      <c r="R22" s="22">
        <v>0.2</v>
      </c>
      <c r="S22" s="22">
        <v>1.5</v>
      </c>
      <c r="T22" s="22">
        <v>13.5</v>
      </c>
      <c r="U22" s="24">
        <f>+SUM(Q22:T22)</f>
        <v>15.5</v>
      </c>
      <c r="W22" s="22">
        <v>2.2000000000000002</v>
      </c>
      <c r="X22" s="21">
        <v>22.6</v>
      </c>
      <c r="Y22" s="21">
        <v>15</v>
      </c>
      <c r="Z22" s="21">
        <v>57.6</v>
      </c>
      <c r="AA22" s="24">
        <f>+SUM(W22:Z22)</f>
        <v>97.4</v>
      </c>
      <c r="AC22" s="22">
        <v>80.099999999999994</v>
      </c>
      <c r="AD22" s="22">
        <v>98.9</v>
      </c>
      <c r="AE22" s="22">
        <v>19.899999999999999</v>
      </c>
      <c r="AF22" s="22">
        <v>34.5</v>
      </c>
      <c r="AG22" s="24">
        <f>+SUM(AC22:AF22)</f>
        <v>233.4</v>
      </c>
      <c r="AI22" s="22">
        <v>32.700000000000003</v>
      </c>
      <c r="AJ22" s="22">
        <v>41.5</v>
      </c>
      <c r="AK22" s="22">
        <v>5.6</v>
      </c>
      <c r="AL22" s="22">
        <v>18.899999999999999</v>
      </c>
      <c r="AM22" s="24">
        <f>+SUM(AI22:AL22)</f>
        <v>98.699999999999989</v>
      </c>
    </row>
    <row r="23" spans="1:39" s="10" customFormat="1" ht="12.75" customHeight="1">
      <c r="A23" s="52" t="s">
        <v>128</v>
      </c>
      <c r="B23" s="22">
        <v>-43.1</v>
      </c>
      <c r="C23" s="22">
        <v>-48.2</v>
      </c>
      <c r="D23" s="24"/>
      <c r="E23" s="22">
        <v>0</v>
      </c>
      <c r="F23" s="22">
        <v>-50.8</v>
      </c>
      <c r="G23" s="22">
        <v>0</v>
      </c>
      <c r="H23" s="22">
        <v>0</v>
      </c>
      <c r="I23" s="24">
        <f>+SUM(E23:H23)</f>
        <v>-50.8</v>
      </c>
      <c r="J23" s="24"/>
      <c r="K23" s="22">
        <v>0</v>
      </c>
      <c r="L23" s="22">
        <v>-53.7</v>
      </c>
      <c r="M23" s="22">
        <v>0</v>
      </c>
      <c r="N23" s="22">
        <v>0</v>
      </c>
      <c r="O23" s="24">
        <f>+SUM(K23:N23)</f>
        <v>-53.7</v>
      </c>
      <c r="Q23" s="22">
        <v>0</v>
      </c>
      <c r="R23" s="22">
        <v>-54.8</v>
      </c>
      <c r="S23" s="22">
        <v>0</v>
      </c>
      <c r="T23" s="22">
        <v>0</v>
      </c>
      <c r="U23" s="24">
        <f>+SUM(Q23:T23)</f>
        <v>-54.8</v>
      </c>
      <c r="W23" s="22">
        <v>0</v>
      </c>
      <c r="X23" s="22">
        <v>-54.5</v>
      </c>
      <c r="Y23" s="22">
        <v>0</v>
      </c>
      <c r="Z23" s="22">
        <v>0</v>
      </c>
      <c r="AA23" s="24">
        <f>+SUM(W23:Z23)</f>
        <v>-54.5</v>
      </c>
      <c r="AC23" s="22">
        <v>0</v>
      </c>
      <c r="AD23" s="22">
        <v>-65.8</v>
      </c>
      <c r="AE23" s="22">
        <v>0</v>
      </c>
      <c r="AF23" s="22">
        <v>0</v>
      </c>
      <c r="AG23" s="24">
        <f>+SUM(AC23:AF23)</f>
        <v>-65.8</v>
      </c>
      <c r="AI23" s="22">
        <v>0</v>
      </c>
      <c r="AJ23" s="22">
        <v>-86.5</v>
      </c>
      <c r="AK23" s="22">
        <v>-0.9</v>
      </c>
      <c r="AL23" s="22">
        <v>-0.4</v>
      </c>
      <c r="AM23" s="24">
        <f>+SUM(AI23:AL23)</f>
        <v>-87.800000000000011</v>
      </c>
    </row>
    <row r="24" spans="1:39" s="6" customFormat="1" ht="12.75" customHeight="1">
      <c r="A24" s="16" t="s">
        <v>48</v>
      </c>
      <c r="B24" s="22">
        <v>-1.9</v>
      </c>
      <c r="C24" s="22">
        <v>-1.7</v>
      </c>
      <c r="D24" s="24"/>
      <c r="E24" s="22">
        <v>-0.4</v>
      </c>
      <c r="F24" s="22">
        <v>0</v>
      </c>
      <c r="G24" s="22">
        <v>0</v>
      </c>
      <c r="H24" s="22">
        <v>0</v>
      </c>
      <c r="I24" s="24">
        <f>+SUM(E24:H24)</f>
        <v>-0.4</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c r="AC24" s="22">
        <v>0</v>
      </c>
      <c r="AD24" s="22">
        <v>0</v>
      </c>
      <c r="AE24" s="22">
        <v>0</v>
      </c>
      <c r="AF24" s="22">
        <v>0</v>
      </c>
      <c r="AG24" s="24">
        <f>+SUM(AC24:AF24)</f>
        <v>0</v>
      </c>
      <c r="AI24" s="22">
        <v>0</v>
      </c>
      <c r="AJ24" s="22">
        <v>0</v>
      </c>
      <c r="AK24" s="22">
        <v>0</v>
      </c>
      <c r="AL24" s="22">
        <v>0</v>
      </c>
      <c r="AM24" s="24">
        <f>+SUM(AI24:AL24)</f>
        <v>0</v>
      </c>
    </row>
    <row r="25" spans="1:39" s="5" customFormat="1" ht="12.75" customHeight="1">
      <c r="A25" s="5" t="s">
        <v>69</v>
      </c>
      <c r="B25" s="25">
        <f>SUM(B20:B24)</f>
        <v>-15.700000000000001</v>
      </c>
      <c r="C25" s="25">
        <f>SUM(C20:C24)</f>
        <v>173.90000000000003</v>
      </c>
      <c r="D25" s="25"/>
      <c r="E25" s="25">
        <f>SUM(E20:E24)</f>
        <v>4.8</v>
      </c>
      <c r="F25" s="25">
        <f>SUM(F20:F24)</f>
        <v>-28.199999999999996</v>
      </c>
      <c r="G25" s="25">
        <f>SUM(G20:G24)</f>
        <v>10.199999999999999</v>
      </c>
      <c r="H25" s="25">
        <f>SUM(H20:H24)</f>
        <v>9</v>
      </c>
      <c r="I25" s="25">
        <f>SUM(I20:I24)</f>
        <v>-4.1999999999999975</v>
      </c>
      <c r="J25" s="25"/>
      <c r="K25" s="25">
        <f>SUM(K20:K24)</f>
        <v>-30.8</v>
      </c>
      <c r="L25" s="25">
        <f>SUM(L20:L24)</f>
        <v>-34.6</v>
      </c>
      <c r="M25" s="25">
        <f>SUM(M20:M24)</f>
        <v>19.5</v>
      </c>
      <c r="N25" s="25">
        <f>SUM(N20:N24)</f>
        <v>-29.3</v>
      </c>
      <c r="O25" s="25">
        <f>SUM(O20:O24)</f>
        <v>-75.2</v>
      </c>
      <c r="Q25" s="25">
        <f>SUM(Q20:Q24)</f>
        <v>0.3</v>
      </c>
      <c r="R25" s="25">
        <f>SUM(R20:R24)</f>
        <v>-54.599999999999994</v>
      </c>
      <c r="S25" s="25">
        <f>SUM(S20:S24)</f>
        <v>1.4</v>
      </c>
      <c r="T25" s="25">
        <f>SUM(T20:T24)</f>
        <v>13.5</v>
      </c>
      <c r="U25" s="25">
        <f>SUM(U20:U24)</f>
        <v>-39.4</v>
      </c>
      <c r="W25" s="25">
        <f>SUM(W20:W24)</f>
        <v>0.70000000000000018</v>
      </c>
      <c r="X25" s="25">
        <f>SUM(X20:X24)</f>
        <v>83.1</v>
      </c>
      <c r="Y25" s="25">
        <f>SUM(Y20:Y24)</f>
        <v>9.3000000000000007</v>
      </c>
      <c r="Z25" s="25">
        <f>SUM(Z20:Z24)</f>
        <v>44.900000000000006</v>
      </c>
      <c r="AA25" s="25">
        <f>SUM(AA20:AA24)</f>
        <v>138</v>
      </c>
      <c r="AC25" s="25">
        <f>SUM(AC20:AC24)</f>
        <v>-31</v>
      </c>
      <c r="AD25" s="25">
        <f>SUM(AD20:AD24)</f>
        <v>-40.899999999999991</v>
      </c>
      <c r="AE25" s="25">
        <f>SUM(AE20:AE24)</f>
        <v>-29</v>
      </c>
      <c r="AF25" s="25">
        <f>SUM(AF20:AF24)</f>
        <v>15.600000000000001</v>
      </c>
      <c r="AG25" s="25">
        <f>SUM(AG20:AG24)</f>
        <v>-85.3</v>
      </c>
      <c r="AI25" s="25">
        <f>SUM(AI20:AI24)</f>
        <v>32.700000000000003</v>
      </c>
      <c r="AJ25" s="25">
        <f>SUM(AJ20:AJ24)</f>
        <v>-130.9</v>
      </c>
      <c r="AK25" s="25">
        <f>SUM(AK20:AK24)</f>
        <v>-35.200000000000003</v>
      </c>
      <c r="AL25" s="25">
        <f>SUM(AL20:AL24)</f>
        <v>-195.5</v>
      </c>
      <c r="AM25" s="25">
        <f>SUM(AM20:AM24)</f>
        <v>-328.90000000000003</v>
      </c>
    </row>
    <row r="26" spans="1:39" ht="21" customHeight="1">
      <c r="A26" t="s">
        <v>77</v>
      </c>
      <c r="B26" s="21">
        <v>26.8</v>
      </c>
      <c r="C26" s="21">
        <v>-20.5</v>
      </c>
      <c r="D26" s="26"/>
      <c r="E26" s="21">
        <v>-3.3</v>
      </c>
      <c r="F26" s="21">
        <v>-3.8</v>
      </c>
      <c r="G26" s="20">
        <v>-15.5</v>
      </c>
      <c r="H26" s="21">
        <v>-9.3000000000000007</v>
      </c>
      <c r="I26" s="24">
        <f>+SUM(E26:H26)</f>
        <v>-31.900000000000002</v>
      </c>
      <c r="J26" s="26"/>
      <c r="K26" s="21">
        <v>-25.4</v>
      </c>
      <c r="L26" s="21">
        <v>0.4</v>
      </c>
      <c r="M26" s="20">
        <v>42.3</v>
      </c>
      <c r="N26" s="20">
        <v>8.5</v>
      </c>
      <c r="O26" s="24">
        <f>+SUM(K26:N26)</f>
        <v>25.799999999999997</v>
      </c>
      <c r="Q26" s="21">
        <v>18.899999999999999</v>
      </c>
      <c r="R26" s="21">
        <v>-32.4</v>
      </c>
      <c r="S26" s="21">
        <v>-13.7</v>
      </c>
      <c r="T26" s="21">
        <v>9.3000000000000007</v>
      </c>
      <c r="U26" s="24">
        <f>+SUM(Q26:T26)</f>
        <v>-17.899999999999999</v>
      </c>
      <c r="W26" s="21">
        <v>40.200000000000003</v>
      </c>
      <c r="X26" s="21">
        <v>52.4</v>
      </c>
      <c r="Y26" s="21">
        <v>-67.8</v>
      </c>
      <c r="Z26" s="21">
        <v>7.7</v>
      </c>
      <c r="AA26" s="24">
        <f>+SUM(W26:Z26)</f>
        <v>32.5</v>
      </c>
      <c r="AC26" s="21">
        <v>-37.700000000000003</v>
      </c>
      <c r="AD26" s="21">
        <v>-6.1</v>
      </c>
      <c r="AE26" s="21">
        <v>40.6</v>
      </c>
      <c r="AF26" s="21">
        <v>30.3</v>
      </c>
      <c r="AG26" s="24">
        <f>+SUM(AC26:AF26)</f>
        <v>27.099999999999998</v>
      </c>
      <c r="AI26" s="21">
        <v>-23.3</v>
      </c>
      <c r="AJ26" s="21">
        <v>42.8</v>
      </c>
      <c r="AK26" s="21">
        <v>-14.7</v>
      </c>
      <c r="AL26" s="21">
        <v>-18.399999999999999</v>
      </c>
      <c r="AM26" s="24">
        <f>+SUM(AI26:AL26)</f>
        <v>-13.600000000000001</v>
      </c>
    </row>
    <row r="27" spans="1:39" ht="12.75" customHeight="1">
      <c r="A27" t="s">
        <v>78</v>
      </c>
      <c r="B27" s="26">
        <f>+B26+B25+B19+B13</f>
        <v>-177.1999999999999</v>
      </c>
      <c r="C27" s="26">
        <f>+C26+C25+C19+C13</f>
        <v>95.500000000000028</v>
      </c>
      <c r="D27" s="26"/>
      <c r="E27" s="26">
        <f>+E26+E25+E19+E13</f>
        <v>103.80000000000007</v>
      </c>
      <c r="F27" s="26">
        <f>+F26+F25+F19+F13</f>
        <v>-6.0000000000000284</v>
      </c>
      <c r="G27" s="26">
        <f>+G26+G25+G19+G13</f>
        <v>37.099999999999937</v>
      </c>
      <c r="H27" s="26">
        <f>+H26+H25+H19+H13</f>
        <v>53.59999999999998</v>
      </c>
      <c r="I27" s="26">
        <f>+I26+I25+I19+I13</f>
        <v>188.49999999999991</v>
      </c>
      <c r="J27" s="26"/>
      <c r="K27" s="26">
        <f>+K26+K25+K19+K13</f>
        <v>59</v>
      </c>
      <c r="L27" s="26">
        <f>+L26+L25+L19+L13</f>
        <v>-0.10000000000000853</v>
      </c>
      <c r="M27" s="26">
        <f>+M26+M25+M19+M13</f>
        <v>106.49999999999999</v>
      </c>
      <c r="N27" s="26">
        <f>+N26+N25+N19+N13</f>
        <v>31.499999999999993</v>
      </c>
      <c r="O27" s="26">
        <f>+O26+O25+O19+O13</f>
        <v>196.90000000000003</v>
      </c>
      <c r="Q27" s="26">
        <f>+Q26+Q25+Q19+Q13</f>
        <v>108.49999999999996</v>
      </c>
      <c r="R27" s="26">
        <f>+R26+R25+R19+R13</f>
        <v>-57.400000000000034</v>
      </c>
      <c r="S27" s="26">
        <f>+S26+S25+S19+S13</f>
        <v>-13.700000000000038</v>
      </c>
      <c r="T27" s="26">
        <f>+T26+T25+T19+T13</f>
        <v>107.59999999999994</v>
      </c>
      <c r="U27" s="26">
        <f>+U26+U25+U19+U13</f>
        <v>144.99999999999986</v>
      </c>
      <c r="W27" s="26">
        <f>+W26+W25+W19+W13</f>
        <v>-136.20000000000002</v>
      </c>
      <c r="X27" s="26">
        <f>+X26+X25+X19+X13</f>
        <v>136.39999999999998</v>
      </c>
      <c r="Y27" s="26">
        <f>+Y26+Y25+Y19+Y13</f>
        <v>-18.699999999999996</v>
      </c>
      <c r="Z27" s="26">
        <f>+Z26+Z25+Z19+Z13</f>
        <v>55.900000000000034</v>
      </c>
      <c r="AA27" s="26">
        <f>+AA26+AA25+AA19+AA13</f>
        <v>37.39999999999992</v>
      </c>
      <c r="AC27" s="26">
        <f>+AC26+AC25+AC19+AC13</f>
        <v>-139.70000000000002</v>
      </c>
      <c r="AD27" s="26">
        <f>+AD26+AD25+AD19+AD13</f>
        <v>129.39999999999992</v>
      </c>
      <c r="AE27" s="26">
        <f>+AE26+AE25+AE19+AE13</f>
        <v>158.10000000000002</v>
      </c>
      <c r="AF27" s="26">
        <f>+AF26+AF25+AF19+AF13</f>
        <v>30.000000000000057</v>
      </c>
      <c r="AG27" s="26">
        <f>+AG26+AG25+AG19+AG13</f>
        <v>177.79999999999995</v>
      </c>
      <c r="AI27" s="26">
        <f>+AI26+AI25+AI19+AI13</f>
        <v>188.7</v>
      </c>
      <c r="AJ27" s="26">
        <f>+AJ26+AJ25+AJ19+AJ13</f>
        <v>118.30000000000001</v>
      </c>
      <c r="AK27" s="26">
        <f>+AK26+AK25+AK19+AK13</f>
        <v>-181.09999999999997</v>
      </c>
      <c r="AL27" s="26">
        <f>+AL26+AL25+AL19+AL13</f>
        <v>-120.90000000000003</v>
      </c>
      <c r="AM27" s="26">
        <f>+AM26+AM25+AM19+AM13</f>
        <v>5</v>
      </c>
    </row>
    <row r="28" spans="1:39">
      <c r="A28" t="s">
        <v>76</v>
      </c>
      <c r="B28" s="21">
        <v>490.4</v>
      </c>
      <c r="C28" s="37">
        <f>+B29</f>
        <v>313.20000000000005</v>
      </c>
      <c r="D28" s="26"/>
      <c r="E28" s="37">
        <f>+C29</f>
        <v>408.70000000000005</v>
      </c>
      <c r="F28" s="37">
        <f>+E29</f>
        <v>512.50000000000011</v>
      </c>
      <c r="G28" s="37">
        <f>+F29</f>
        <v>506.50000000000011</v>
      </c>
      <c r="H28" s="37">
        <f>+G29</f>
        <v>543.6</v>
      </c>
      <c r="I28" s="37">
        <f>+E28</f>
        <v>408.70000000000005</v>
      </c>
      <c r="J28" s="26"/>
      <c r="K28" s="37">
        <f>+I29</f>
        <v>597.19999999999993</v>
      </c>
      <c r="L28" s="37">
        <f>+K29</f>
        <v>656.19999999999993</v>
      </c>
      <c r="M28" s="37">
        <f>+L29</f>
        <v>656.09999999999991</v>
      </c>
      <c r="N28" s="37">
        <f>+M29</f>
        <v>762.59999999999991</v>
      </c>
      <c r="O28" s="37">
        <f>+K28</f>
        <v>597.19999999999993</v>
      </c>
      <c r="Q28" s="37">
        <f>+O29</f>
        <v>794.09999999999991</v>
      </c>
      <c r="R28" s="37">
        <f>+Q29</f>
        <v>902.59999999999991</v>
      </c>
      <c r="S28" s="37">
        <f>+R29</f>
        <v>845.19999999999982</v>
      </c>
      <c r="T28" s="37">
        <f>+S29</f>
        <v>831.49999999999977</v>
      </c>
      <c r="U28" s="37">
        <f>+Q28</f>
        <v>794.09999999999991</v>
      </c>
      <c r="W28" s="37">
        <f>+U29</f>
        <v>939.0999999999998</v>
      </c>
      <c r="X28" s="37">
        <f>+W29</f>
        <v>802.89999999999975</v>
      </c>
      <c r="Y28" s="37">
        <f>+X29</f>
        <v>939.29999999999973</v>
      </c>
      <c r="Z28" s="37">
        <f>+Y29</f>
        <v>920.59999999999968</v>
      </c>
      <c r="AA28" s="37">
        <f>+W28</f>
        <v>939.0999999999998</v>
      </c>
      <c r="AC28" s="37">
        <f>+AA29</f>
        <v>976.49999999999977</v>
      </c>
      <c r="AD28" s="37">
        <f>+AC29</f>
        <v>836.79999999999973</v>
      </c>
      <c r="AE28" s="37">
        <f>+AD29</f>
        <v>966.19999999999959</v>
      </c>
      <c r="AF28" s="37">
        <f>+AE29</f>
        <v>1124.2999999999997</v>
      </c>
      <c r="AG28" s="37">
        <f>+AC28</f>
        <v>976.49999999999977</v>
      </c>
      <c r="AI28" s="37">
        <f>+AG29</f>
        <v>1154.2999999999997</v>
      </c>
      <c r="AJ28" s="37">
        <f>+AI29</f>
        <v>1342.9999999999998</v>
      </c>
      <c r="AK28" s="37">
        <f>+AJ29</f>
        <v>1461.2999999999997</v>
      </c>
      <c r="AL28" s="37">
        <f>+AK29</f>
        <v>1280.1999999999998</v>
      </c>
      <c r="AM28" s="37">
        <f>+AI28</f>
        <v>1154.2999999999997</v>
      </c>
    </row>
    <row r="29" spans="1:39" s="3" customFormat="1">
      <c r="A29" s="3" t="s">
        <v>75</v>
      </c>
      <c r="B29" s="25">
        <f>+B28+B27</f>
        <v>313.20000000000005</v>
      </c>
      <c r="C29" s="25">
        <f>+C28+C27</f>
        <v>408.70000000000005</v>
      </c>
      <c r="D29" s="25"/>
      <c r="E29" s="25">
        <f>+E28+E27</f>
        <v>512.50000000000011</v>
      </c>
      <c r="F29" s="25">
        <f>+F28+F27</f>
        <v>506.50000000000011</v>
      </c>
      <c r="G29" s="25">
        <f>+G28+G27</f>
        <v>543.6</v>
      </c>
      <c r="H29" s="25">
        <f>+H28+H27</f>
        <v>597.20000000000005</v>
      </c>
      <c r="I29" s="25">
        <f>+I28+I27</f>
        <v>597.19999999999993</v>
      </c>
      <c r="J29" s="25"/>
      <c r="K29" s="25">
        <f>+K28+K27</f>
        <v>656.19999999999993</v>
      </c>
      <c r="L29" s="25">
        <f>+L28+L27</f>
        <v>656.09999999999991</v>
      </c>
      <c r="M29" s="25">
        <f>+M28+M27</f>
        <v>762.59999999999991</v>
      </c>
      <c r="N29" s="25">
        <f>+N28+N27</f>
        <v>794.09999999999991</v>
      </c>
      <c r="O29" s="25">
        <f>+O28+O27</f>
        <v>794.09999999999991</v>
      </c>
      <c r="Q29" s="25">
        <f>+Q28+Q27</f>
        <v>902.59999999999991</v>
      </c>
      <c r="R29" s="25">
        <f>+R28+R27</f>
        <v>845.19999999999982</v>
      </c>
      <c r="S29" s="25">
        <f>+S28+S27</f>
        <v>831.49999999999977</v>
      </c>
      <c r="T29" s="25">
        <f>+T28+T27</f>
        <v>939.09999999999968</v>
      </c>
      <c r="U29" s="25">
        <f>+U28+U27</f>
        <v>939.0999999999998</v>
      </c>
      <c r="W29" s="25">
        <f>+W28+W27</f>
        <v>802.89999999999975</v>
      </c>
      <c r="X29" s="25">
        <f>+X28+X27</f>
        <v>939.29999999999973</v>
      </c>
      <c r="Y29" s="25">
        <f>+Y28+Y27</f>
        <v>920.59999999999968</v>
      </c>
      <c r="Z29" s="25">
        <f>+Z28+Z27</f>
        <v>976.49999999999977</v>
      </c>
      <c r="AA29" s="25">
        <f>+AA28+AA27</f>
        <v>976.49999999999977</v>
      </c>
      <c r="AC29" s="25">
        <f>+AC28+AC27</f>
        <v>836.79999999999973</v>
      </c>
      <c r="AD29" s="25">
        <f>+AD28+AD27</f>
        <v>966.19999999999959</v>
      </c>
      <c r="AE29" s="25">
        <f>+AE28+AE27</f>
        <v>1124.2999999999997</v>
      </c>
      <c r="AF29" s="25">
        <f>+AF28+AF27</f>
        <v>1154.2999999999997</v>
      </c>
      <c r="AG29" s="25">
        <f>+AG28+AG27</f>
        <v>1154.2999999999997</v>
      </c>
      <c r="AI29" s="25">
        <f>+AI28+AI27</f>
        <v>1342.9999999999998</v>
      </c>
      <c r="AJ29" s="25">
        <f>+AJ28+AJ27</f>
        <v>1461.2999999999997</v>
      </c>
      <c r="AK29" s="25">
        <f>+AK28+AK27</f>
        <v>1280.1999999999998</v>
      </c>
      <c r="AL29" s="25">
        <f>+AL28+AL27</f>
        <v>1159.2999999999997</v>
      </c>
      <c r="AM29" s="25">
        <f>+AM28+AM27</f>
        <v>1159.2999999999997</v>
      </c>
    </row>
  </sheetData>
  <mergeCells count="17">
    <mergeCell ref="O14:O15"/>
    <mergeCell ref="B14:B15"/>
    <mergeCell ref="C14:C15"/>
    <mergeCell ref="E14:E15"/>
    <mergeCell ref="F14:F15"/>
    <mergeCell ref="G14:G15"/>
    <mergeCell ref="H14:H15"/>
    <mergeCell ref="I14:I15"/>
    <mergeCell ref="K14:K15"/>
    <mergeCell ref="L14:L15"/>
    <mergeCell ref="M14:M15"/>
    <mergeCell ref="N14:N15"/>
    <mergeCell ref="Q14:Q15"/>
    <mergeCell ref="R14:R15"/>
    <mergeCell ref="S14:S15"/>
    <mergeCell ref="T14:T15"/>
    <mergeCell ref="U14:U15"/>
  </mergeCells>
  <phoneticPr fontId="0" type="noConversion"/>
  <printOptions horizontalCentered="1"/>
  <pageMargins left="0.25" right="0.18" top="1" bottom="1" header="0.5" footer="0.5"/>
  <pageSetup paperSize="9" scale="67" orientation="landscape" r:id="rId1"/>
  <headerFooter alignWithMargins="0"/>
  <ignoredErrors>
    <ignoredError sqref="I13:U13 I19:U19 I25:U25 AA13 AA19 AA25 AG13:AG2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Sheet'!Zone_d_impression</vt:lpstr>
      <vt:lpstr>'Cash Flow'!Zone_d_impression</vt:lpstr>
      <vt:lpstr>'Income Statement IFRS'!Zone_d_impression</vt:lpstr>
      <vt:lpstr>'Income Statement non-IFRS'!Zone_d_impression</vt:lpstr>
      <vt:lpstr>'Reconciliation non-Adjusted'!Zone_d_impression</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Augustin.BOUZOUD</cp:lastModifiedBy>
  <cp:lastPrinted>2012-02-08T11:06:16Z</cp:lastPrinted>
  <dcterms:created xsi:type="dcterms:W3CDTF">2004-04-28T10:31:38Z</dcterms:created>
  <dcterms:modified xsi:type="dcterms:W3CDTF">2013-02-14T17:22:49Z</dcterms:modified>
</cp:coreProperties>
</file>